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vio\Downloads\Mémoire - Résultats Analyses\"/>
    </mc:Choice>
  </mc:AlternateContent>
  <xr:revisionPtr revIDLastSave="0" documentId="13_ncr:1_{DA62E699-82D2-460C-A6D3-4BED3AE3660D}" xr6:coauthVersionLast="47" xr6:coauthVersionMax="47" xr10:uidLastSave="{00000000-0000-0000-0000-000000000000}"/>
  <bookViews>
    <workbookView xWindow="-110" yWindow="-110" windowWidth="19420" windowHeight="11020" firstSheet="3" activeTab="6" xr2:uid="{EE801146-8BA5-4EA0-80C5-D1DE7E6F3DDE}"/>
  </bookViews>
  <sheets>
    <sheet name="SA" sheetId="2" r:id="rId1"/>
    <sheet name="COOP" sheetId="3" r:id="rId2"/>
    <sheet name="StockMoyen" sheetId="1" r:id="rId3"/>
    <sheet name="BASE NUAGE" sheetId="5" r:id="rId4"/>
    <sheet name="MOYENNE NUAGE" sheetId="6" r:id="rId5"/>
    <sheet name="COMPARAISON" sheetId="7" r:id="rId6"/>
    <sheet name="CARTE RESEAU" sheetId="8" r:id="rId7"/>
  </sheets>
  <definedNames>
    <definedName name="DonnéesExternes_1" localSheetId="0" hidden="1">SA!$A$1:$S$361</definedName>
    <definedName name="DonnéesExternes_2" localSheetId="1" hidden="1">'COOP'!$A$1:$S$181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AC4" i="7" s="1"/>
  <c r="Y4" i="7" l="1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Z10" i="7"/>
  <c r="Z9" i="7"/>
  <c r="U10" i="7"/>
  <c r="AC10" i="7" s="1"/>
  <c r="T10" i="7"/>
  <c r="S10" i="7"/>
  <c r="R10" i="7"/>
  <c r="AB10" i="7" s="1"/>
  <c r="Q10" i="7"/>
  <c r="P10" i="7"/>
  <c r="O10" i="7"/>
  <c r="N10" i="7"/>
  <c r="M10" i="7"/>
  <c r="L10" i="7"/>
  <c r="AA10" i="7" s="1"/>
  <c r="K10" i="7"/>
  <c r="J10" i="7"/>
  <c r="I10" i="7"/>
  <c r="H10" i="7"/>
  <c r="G10" i="7"/>
  <c r="Y10" i="7" s="1"/>
  <c r="F10" i="7"/>
  <c r="E10" i="7"/>
  <c r="AC9" i="7"/>
  <c r="AA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Y9" i="7" l="1"/>
  <c r="AB9" i="7"/>
  <c r="U5" i="7"/>
  <c r="AC5" i="7" s="1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Y5" i="7" s="1"/>
  <c r="F5" i="7"/>
  <c r="E5" i="7"/>
  <c r="AA4" i="7"/>
  <c r="AB5" i="7"/>
  <c r="Z4" i="7"/>
  <c r="D566" i="1"/>
  <c r="C566" i="1"/>
  <c r="B566" i="1"/>
  <c r="D565" i="1"/>
  <c r="C565" i="1"/>
  <c r="B565" i="1"/>
  <c r="D564" i="1"/>
  <c r="C564" i="1"/>
  <c r="B564" i="1"/>
  <c r="D563" i="1"/>
  <c r="C563" i="1"/>
  <c r="B563" i="1"/>
  <c r="E558" i="1"/>
  <c r="D558" i="1"/>
  <c r="C558" i="1"/>
  <c r="F558" i="1" s="1"/>
  <c r="B558" i="1"/>
  <c r="E557" i="1"/>
  <c r="D557" i="1"/>
  <c r="C557" i="1"/>
  <c r="B557" i="1"/>
  <c r="F557" i="1" s="1"/>
  <c r="E556" i="1"/>
  <c r="F556" i="1" s="1"/>
  <c r="D556" i="1"/>
  <c r="C556" i="1"/>
  <c r="B556" i="1"/>
  <c r="E555" i="1"/>
  <c r="D555" i="1"/>
  <c r="C555" i="1"/>
  <c r="B555" i="1"/>
  <c r="F555" i="1" s="1"/>
  <c r="Z7" i="3"/>
  <c r="Z8" i="3"/>
  <c r="Z9" i="3"/>
  <c r="Z10" i="3"/>
  <c r="N4" i="1"/>
  <c r="N5" i="1"/>
  <c r="B562" i="1" s="1"/>
  <c r="N6" i="1"/>
  <c r="B554" i="1" s="1"/>
  <c r="N7" i="1"/>
  <c r="N8" i="1"/>
  <c r="N9" i="1"/>
  <c r="N10" i="1"/>
  <c r="N11" i="1"/>
  <c r="N12" i="1"/>
  <c r="N13" i="1"/>
  <c r="C562" i="1" s="1"/>
  <c r="N14" i="1"/>
  <c r="N15" i="1"/>
  <c r="N16" i="1"/>
  <c r="N17" i="1"/>
  <c r="N18" i="1"/>
  <c r="N19" i="1"/>
  <c r="N20" i="1"/>
  <c r="N21" i="1"/>
  <c r="N22" i="1"/>
  <c r="D562" i="1" s="1"/>
  <c r="N23" i="1"/>
  <c r="N24" i="1"/>
  <c r="N25" i="1"/>
  <c r="N26" i="1"/>
  <c r="N27" i="1"/>
  <c r="N28" i="1"/>
  <c r="N29" i="1"/>
  <c r="N30" i="1"/>
  <c r="N31" i="1"/>
  <c r="C554" i="1" s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D554" i="1" s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E554" i="1" s="1"/>
  <c r="N86" i="1"/>
  <c r="N87" i="1"/>
  <c r="Z6" i="3" s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O545" i="1"/>
  <c r="P545" i="1"/>
  <c r="Z5" i="7" l="1"/>
  <c r="AA5" i="7"/>
  <c r="AB4" i="7"/>
  <c r="F554" i="1"/>
  <c r="V3" i="5" l="1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79" i="5"/>
  <c r="V480" i="5"/>
  <c r="V481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499" i="5"/>
  <c r="V500" i="5"/>
  <c r="V501" i="5"/>
  <c r="V502" i="5"/>
  <c r="V503" i="5"/>
  <c r="V504" i="5"/>
  <c r="V505" i="5"/>
  <c r="V506" i="5"/>
  <c r="V507" i="5"/>
  <c r="V508" i="5"/>
  <c r="V509" i="5"/>
  <c r="V510" i="5"/>
  <c r="V511" i="5"/>
  <c r="V512" i="5"/>
  <c r="V513" i="5"/>
  <c r="V514" i="5"/>
  <c r="V515" i="5"/>
  <c r="V516" i="5"/>
  <c r="V517" i="5"/>
  <c r="V518" i="5"/>
  <c r="V519" i="5"/>
  <c r="V520" i="5"/>
  <c r="V521" i="5"/>
  <c r="V522" i="5"/>
  <c r="V523" i="5"/>
  <c r="V524" i="5"/>
  <c r="V525" i="5"/>
  <c r="V526" i="5"/>
  <c r="V527" i="5"/>
  <c r="V528" i="5"/>
  <c r="V529" i="5"/>
  <c r="V530" i="5"/>
  <c r="V531" i="5"/>
  <c r="V532" i="5"/>
  <c r="V533" i="5"/>
  <c r="V534" i="5"/>
  <c r="V535" i="5"/>
  <c r="V536" i="5"/>
  <c r="V537" i="5"/>
  <c r="V538" i="5"/>
  <c r="V539" i="5"/>
  <c r="V540" i="5"/>
  <c r="V541" i="5"/>
  <c r="V542" i="5"/>
  <c r="V543" i="5"/>
  <c r="V544" i="5"/>
  <c r="V545" i="5"/>
  <c r="V546" i="5"/>
  <c r="V547" i="5"/>
  <c r="V548" i="5"/>
  <c r="V549" i="5"/>
  <c r="V550" i="5"/>
  <c r="V551" i="5"/>
  <c r="V552" i="5"/>
  <c r="V553" i="5"/>
  <c r="V554" i="5"/>
  <c r="V555" i="5"/>
  <c r="V556" i="5"/>
  <c r="V557" i="5"/>
  <c r="V558" i="5"/>
  <c r="V559" i="5"/>
  <c r="V560" i="5"/>
  <c r="V561" i="5"/>
  <c r="V562" i="5"/>
  <c r="V563" i="5"/>
  <c r="V564" i="5"/>
  <c r="V565" i="5"/>
  <c r="V566" i="5"/>
  <c r="V567" i="5"/>
  <c r="V568" i="5"/>
  <c r="V569" i="5"/>
  <c r="V570" i="5"/>
  <c r="V571" i="5"/>
  <c r="V572" i="5"/>
  <c r="V573" i="5"/>
  <c r="V574" i="5"/>
  <c r="V575" i="5"/>
  <c r="V576" i="5"/>
  <c r="V577" i="5"/>
  <c r="V578" i="5"/>
  <c r="V579" i="5"/>
  <c r="V580" i="5"/>
  <c r="V581" i="5"/>
  <c r="V582" i="5"/>
  <c r="V583" i="5"/>
  <c r="V584" i="5"/>
  <c r="V585" i="5"/>
  <c r="V586" i="5"/>
  <c r="V587" i="5"/>
  <c r="V588" i="5"/>
  <c r="V589" i="5"/>
  <c r="V590" i="5"/>
  <c r="V591" i="5"/>
  <c r="V592" i="5"/>
  <c r="V593" i="5"/>
  <c r="V594" i="5"/>
  <c r="V595" i="5"/>
  <c r="V596" i="5"/>
  <c r="V597" i="5"/>
  <c r="V598" i="5"/>
  <c r="V599" i="5"/>
  <c r="V600" i="5"/>
  <c r="V601" i="5"/>
  <c r="V602" i="5"/>
  <c r="V603" i="5"/>
  <c r="V604" i="5"/>
  <c r="V605" i="5"/>
  <c r="V606" i="5"/>
  <c r="V607" i="5"/>
  <c r="V608" i="5"/>
  <c r="V609" i="5"/>
  <c r="V610" i="5"/>
  <c r="V611" i="5"/>
  <c r="V612" i="5"/>
  <c r="V613" i="5"/>
  <c r="V614" i="5"/>
  <c r="V615" i="5"/>
  <c r="V616" i="5"/>
  <c r="V617" i="5"/>
  <c r="V618" i="5"/>
  <c r="V619" i="5"/>
  <c r="V620" i="5"/>
  <c r="V621" i="5"/>
  <c r="V622" i="5"/>
  <c r="V623" i="5"/>
  <c r="V624" i="5"/>
  <c r="V625" i="5"/>
  <c r="V626" i="5"/>
  <c r="V627" i="5"/>
  <c r="V628" i="5"/>
  <c r="V629" i="5"/>
  <c r="V630" i="5"/>
  <c r="V631" i="5"/>
  <c r="V632" i="5"/>
  <c r="V633" i="5"/>
  <c r="V634" i="5"/>
  <c r="V635" i="5"/>
  <c r="V636" i="5"/>
  <c r="V637" i="5"/>
  <c r="V638" i="5"/>
  <c r="V639" i="5"/>
  <c r="V640" i="5"/>
  <c r="V641" i="5"/>
  <c r="V642" i="5"/>
  <c r="V643" i="5"/>
  <c r="V644" i="5"/>
  <c r="V645" i="5"/>
  <c r="V646" i="5"/>
  <c r="V647" i="5"/>
  <c r="V648" i="5"/>
  <c r="V649" i="5"/>
  <c r="V650" i="5"/>
  <c r="V651" i="5"/>
  <c r="V652" i="5"/>
  <c r="V653" i="5"/>
  <c r="V654" i="5"/>
  <c r="V655" i="5"/>
  <c r="V656" i="5"/>
  <c r="V657" i="5"/>
  <c r="V658" i="5"/>
  <c r="V659" i="5"/>
  <c r="V660" i="5"/>
  <c r="V661" i="5"/>
  <c r="V662" i="5"/>
  <c r="V663" i="5"/>
  <c r="V664" i="5"/>
  <c r="V665" i="5"/>
  <c r="V666" i="5"/>
  <c r="V667" i="5"/>
  <c r="V668" i="5"/>
  <c r="V669" i="5"/>
  <c r="V670" i="5"/>
  <c r="V671" i="5"/>
  <c r="V672" i="5"/>
  <c r="V673" i="5"/>
  <c r="V674" i="5"/>
  <c r="V675" i="5"/>
  <c r="V676" i="5"/>
  <c r="V677" i="5"/>
  <c r="V678" i="5"/>
  <c r="V679" i="5"/>
  <c r="V680" i="5"/>
  <c r="V681" i="5"/>
  <c r="V682" i="5"/>
  <c r="V683" i="5"/>
  <c r="V684" i="5"/>
  <c r="V685" i="5"/>
  <c r="V686" i="5"/>
  <c r="V687" i="5"/>
  <c r="V688" i="5"/>
  <c r="V689" i="5"/>
  <c r="V690" i="5"/>
  <c r="V691" i="5"/>
  <c r="V692" i="5"/>
  <c r="V693" i="5"/>
  <c r="V694" i="5"/>
  <c r="V695" i="5"/>
  <c r="V696" i="5"/>
  <c r="V697" i="5"/>
  <c r="V698" i="5"/>
  <c r="V699" i="5"/>
  <c r="V700" i="5"/>
  <c r="V701" i="5"/>
  <c r="V702" i="5"/>
  <c r="V703" i="5"/>
  <c r="V704" i="5"/>
  <c r="V705" i="5"/>
  <c r="V706" i="5"/>
  <c r="V707" i="5"/>
  <c r="V708" i="5"/>
  <c r="V709" i="5"/>
  <c r="V710" i="5"/>
  <c r="V711" i="5"/>
  <c r="V712" i="5"/>
  <c r="V713" i="5"/>
  <c r="V714" i="5"/>
  <c r="V715" i="5"/>
  <c r="V716" i="5"/>
  <c r="V717" i="5"/>
  <c r="V718" i="5"/>
  <c r="V719" i="5"/>
  <c r="V720" i="5"/>
  <c r="V721" i="5"/>
  <c r="V722" i="5"/>
  <c r="V723" i="5"/>
  <c r="V724" i="5"/>
  <c r="V725" i="5"/>
  <c r="V726" i="5"/>
  <c r="V727" i="5"/>
  <c r="V728" i="5"/>
  <c r="V729" i="5"/>
  <c r="V730" i="5"/>
  <c r="V731" i="5"/>
  <c r="V732" i="5"/>
  <c r="V733" i="5"/>
  <c r="V734" i="5"/>
  <c r="V735" i="5"/>
  <c r="V736" i="5"/>
  <c r="V737" i="5"/>
  <c r="V738" i="5"/>
  <c r="V739" i="5"/>
  <c r="V740" i="5"/>
  <c r="V741" i="5"/>
  <c r="V742" i="5"/>
  <c r="V743" i="5"/>
  <c r="V744" i="5"/>
  <c r="V745" i="5"/>
  <c r="V746" i="5"/>
  <c r="V747" i="5"/>
  <c r="V748" i="5"/>
  <c r="V749" i="5"/>
  <c r="V750" i="5"/>
  <c r="V751" i="5"/>
  <c r="V752" i="5"/>
  <c r="V753" i="5"/>
  <c r="V754" i="5"/>
  <c r="V755" i="5"/>
  <c r="V756" i="5"/>
  <c r="V757" i="5"/>
  <c r="V758" i="5"/>
  <c r="V759" i="5"/>
  <c r="V760" i="5"/>
  <c r="V761" i="5"/>
  <c r="V762" i="5"/>
  <c r="V763" i="5"/>
  <c r="V764" i="5"/>
  <c r="V765" i="5"/>
  <c r="V766" i="5"/>
  <c r="V767" i="5"/>
  <c r="V768" i="5"/>
  <c r="V769" i="5"/>
  <c r="V770" i="5"/>
  <c r="V771" i="5"/>
  <c r="V772" i="5"/>
  <c r="V773" i="5"/>
  <c r="V774" i="5"/>
  <c r="V775" i="5"/>
  <c r="V776" i="5"/>
  <c r="V777" i="5"/>
  <c r="V778" i="5"/>
  <c r="V779" i="5"/>
  <c r="V780" i="5"/>
  <c r="V781" i="5"/>
  <c r="V782" i="5"/>
  <c r="U54" i="6"/>
  <c r="T38" i="6"/>
  <c r="T34" i="6"/>
  <c r="T33" i="6"/>
  <c r="T19" i="6"/>
  <c r="T12" i="6"/>
  <c r="T14" i="6"/>
  <c r="T15" i="6"/>
  <c r="T9" i="6"/>
  <c r="T6" i="6"/>
  <c r="T7" i="6"/>
  <c r="T5" i="6"/>
  <c r="T4" i="6"/>
  <c r="T53" i="6"/>
  <c r="T49" i="6"/>
  <c r="T43" i="6"/>
  <c r="T41" i="6"/>
  <c r="T36" i="6"/>
  <c r="T28" i="6"/>
  <c r="T25" i="6"/>
  <c r="T30" i="6"/>
  <c r="T23" i="6"/>
  <c r="T13" i="6"/>
  <c r="T21" i="6"/>
  <c r="T10" i="6"/>
  <c r="T8" i="6"/>
  <c r="T54" i="6"/>
  <c r="T51" i="6"/>
  <c r="T46" i="6"/>
  <c r="T44" i="6"/>
  <c r="T40" i="6"/>
  <c r="T37" i="6"/>
  <c r="T35" i="6"/>
  <c r="T24" i="6"/>
  <c r="T26" i="6"/>
  <c r="T31" i="6"/>
  <c r="T29" i="6"/>
  <c r="T17" i="6"/>
  <c r="T16" i="6"/>
  <c r="T55" i="6"/>
  <c r="T52" i="6"/>
  <c r="T50" i="6"/>
  <c r="T47" i="6"/>
  <c r="T45" i="6"/>
  <c r="T39" i="6"/>
  <c r="T42" i="6"/>
  <c r="T27" i="6"/>
  <c r="T22" i="6"/>
  <c r="T32" i="6"/>
  <c r="T20" i="6"/>
  <c r="T18" i="6"/>
  <c r="T11" i="6"/>
  <c r="T48" i="6"/>
  <c r="S38" i="6"/>
  <c r="S34" i="6"/>
  <c r="S33" i="6"/>
  <c r="S19" i="6"/>
  <c r="S12" i="6"/>
  <c r="S14" i="6"/>
  <c r="S15" i="6"/>
  <c r="S9" i="6"/>
  <c r="S6" i="6"/>
  <c r="S7" i="6"/>
  <c r="S5" i="6"/>
  <c r="S4" i="6"/>
  <c r="S53" i="6"/>
  <c r="S49" i="6"/>
  <c r="S43" i="6"/>
  <c r="S41" i="6"/>
  <c r="S36" i="6"/>
  <c r="S28" i="6"/>
  <c r="S25" i="6"/>
  <c r="S30" i="6"/>
  <c r="S23" i="6"/>
  <c r="S13" i="6"/>
  <c r="S21" i="6"/>
  <c r="S10" i="6"/>
  <c r="S8" i="6"/>
  <c r="S54" i="6"/>
  <c r="S51" i="6"/>
  <c r="S46" i="6"/>
  <c r="S44" i="6"/>
  <c r="S40" i="6"/>
  <c r="S37" i="6"/>
  <c r="S35" i="6"/>
  <c r="S24" i="6"/>
  <c r="S26" i="6"/>
  <c r="S31" i="6"/>
  <c r="S29" i="6"/>
  <c r="S17" i="6"/>
  <c r="S16" i="6"/>
  <c r="S55" i="6"/>
  <c r="S52" i="6"/>
  <c r="S50" i="6"/>
  <c r="S47" i="6"/>
  <c r="S45" i="6"/>
  <c r="S39" i="6"/>
  <c r="S42" i="6"/>
  <c r="S27" i="6"/>
  <c r="S22" i="6"/>
  <c r="S32" i="6"/>
  <c r="S20" i="6"/>
  <c r="S18" i="6"/>
  <c r="S11" i="6"/>
  <c r="S48" i="6"/>
  <c r="R38" i="6"/>
  <c r="R34" i="6"/>
  <c r="R33" i="6"/>
  <c r="R19" i="6"/>
  <c r="R12" i="6"/>
  <c r="R14" i="6"/>
  <c r="R15" i="6"/>
  <c r="R9" i="6"/>
  <c r="R6" i="6"/>
  <c r="R7" i="6"/>
  <c r="R5" i="6"/>
  <c r="R4" i="6"/>
  <c r="R53" i="6"/>
  <c r="R49" i="6"/>
  <c r="R43" i="6"/>
  <c r="R41" i="6"/>
  <c r="R36" i="6"/>
  <c r="R28" i="6"/>
  <c r="R25" i="6"/>
  <c r="R30" i="6"/>
  <c r="R23" i="6"/>
  <c r="R13" i="6"/>
  <c r="R21" i="6"/>
  <c r="R10" i="6"/>
  <c r="R8" i="6"/>
  <c r="R54" i="6"/>
  <c r="R51" i="6"/>
  <c r="R46" i="6"/>
  <c r="R44" i="6"/>
  <c r="R40" i="6"/>
  <c r="R37" i="6"/>
  <c r="R35" i="6"/>
  <c r="R24" i="6"/>
  <c r="R26" i="6"/>
  <c r="R31" i="6"/>
  <c r="R29" i="6"/>
  <c r="R17" i="6"/>
  <c r="R16" i="6"/>
  <c r="R55" i="6"/>
  <c r="R52" i="6"/>
  <c r="R50" i="6"/>
  <c r="R47" i="6"/>
  <c r="R45" i="6"/>
  <c r="R39" i="6"/>
  <c r="R42" i="6"/>
  <c r="R27" i="6"/>
  <c r="R22" i="6"/>
  <c r="R32" i="6"/>
  <c r="R20" i="6"/>
  <c r="R18" i="6"/>
  <c r="R11" i="6"/>
  <c r="R48" i="6"/>
  <c r="Q38" i="6"/>
  <c r="Q34" i="6"/>
  <c r="Q33" i="6"/>
  <c r="Q19" i="6"/>
  <c r="Q12" i="6"/>
  <c r="Q14" i="6"/>
  <c r="Q15" i="6"/>
  <c r="Q9" i="6"/>
  <c r="Q6" i="6"/>
  <c r="Q7" i="6"/>
  <c r="Q5" i="6"/>
  <c r="Q4" i="6"/>
  <c r="Q53" i="6"/>
  <c r="Q49" i="6"/>
  <c r="Q43" i="6"/>
  <c r="Q41" i="6"/>
  <c r="Q36" i="6"/>
  <c r="Q28" i="6"/>
  <c r="Q25" i="6"/>
  <c r="Q30" i="6"/>
  <c r="Q23" i="6"/>
  <c r="Q13" i="6"/>
  <c r="Q21" i="6"/>
  <c r="Q10" i="6"/>
  <c r="Q8" i="6"/>
  <c r="Q54" i="6"/>
  <c r="Q51" i="6"/>
  <c r="Q46" i="6"/>
  <c r="Q44" i="6"/>
  <c r="Q40" i="6"/>
  <c r="Q37" i="6"/>
  <c r="Q35" i="6"/>
  <c r="Q24" i="6"/>
  <c r="Q26" i="6"/>
  <c r="Q31" i="6"/>
  <c r="Q29" i="6"/>
  <c r="Q17" i="6"/>
  <c r="Q16" i="6"/>
  <c r="Q55" i="6"/>
  <c r="Q52" i="6"/>
  <c r="Q50" i="6"/>
  <c r="Q47" i="6"/>
  <c r="Q45" i="6"/>
  <c r="Q39" i="6"/>
  <c r="Q42" i="6"/>
  <c r="Q27" i="6"/>
  <c r="Q22" i="6"/>
  <c r="Q32" i="6"/>
  <c r="Q20" i="6"/>
  <c r="Q18" i="6"/>
  <c r="Q11" i="6"/>
  <c r="Q48" i="6"/>
  <c r="P38" i="6"/>
  <c r="P34" i="6"/>
  <c r="P33" i="6"/>
  <c r="P19" i="6"/>
  <c r="P12" i="6"/>
  <c r="P14" i="6"/>
  <c r="P15" i="6"/>
  <c r="P9" i="6"/>
  <c r="P6" i="6"/>
  <c r="P7" i="6"/>
  <c r="P5" i="6"/>
  <c r="P4" i="6"/>
  <c r="P53" i="6"/>
  <c r="P49" i="6"/>
  <c r="P43" i="6"/>
  <c r="P41" i="6"/>
  <c r="P36" i="6"/>
  <c r="P28" i="6"/>
  <c r="P25" i="6"/>
  <c r="P30" i="6"/>
  <c r="P23" i="6"/>
  <c r="P13" i="6"/>
  <c r="P21" i="6"/>
  <c r="P10" i="6"/>
  <c r="P8" i="6"/>
  <c r="P54" i="6"/>
  <c r="P51" i="6"/>
  <c r="P46" i="6"/>
  <c r="P44" i="6"/>
  <c r="P40" i="6"/>
  <c r="P37" i="6"/>
  <c r="P35" i="6"/>
  <c r="P24" i="6"/>
  <c r="P26" i="6"/>
  <c r="P31" i="6"/>
  <c r="P29" i="6"/>
  <c r="P17" i="6"/>
  <c r="P16" i="6"/>
  <c r="P55" i="6"/>
  <c r="P52" i="6"/>
  <c r="P50" i="6"/>
  <c r="P47" i="6"/>
  <c r="P45" i="6"/>
  <c r="P39" i="6"/>
  <c r="P42" i="6"/>
  <c r="P27" i="6"/>
  <c r="P22" i="6"/>
  <c r="P32" i="6"/>
  <c r="P20" i="6"/>
  <c r="P18" i="6"/>
  <c r="P11" i="6"/>
  <c r="P48" i="6"/>
  <c r="O38" i="6"/>
  <c r="O34" i="6"/>
  <c r="O33" i="6"/>
  <c r="O19" i="6"/>
  <c r="O12" i="6"/>
  <c r="O14" i="6"/>
  <c r="O15" i="6"/>
  <c r="O9" i="6"/>
  <c r="O6" i="6"/>
  <c r="O7" i="6"/>
  <c r="O5" i="6"/>
  <c r="O4" i="6"/>
  <c r="O53" i="6"/>
  <c r="O49" i="6"/>
  <c r="O43" i="6"/>
  <c r="O41" i="6"/>
  <c r="O36" i="6"/>
  <c r="O28" i="6"/>
  <c r="O25" i="6"/>
  <c r="O30" i="6"/>
  <c r="O23" i="6"/>
  <c r="O13" i="6"/>
  <c r="O21" i="6"/>
  <c r="O10" i="6"/>
  <c r="O8" i="6"/>
  <c r="O54" i="6"/>
  <c r="O51" i="6"/>
  <c r="O46" i="6"/>
  <c r="O44" i="6"/>
  <c r="O40" i="6"/>
  <c r="O37" i="6"/>
  <c r="O35" i="6"/>
  <c r="O24" i="6"/>
  <c r="O26" i="6"/>
  <c r="O31" i="6"/>
  <c r="O29" i="6"/>
  <c r="O17" i="6"/>
  <c r="O16" i="6"/>
  <c r="O55" i="6"/>
  <c r="O52" i="6"/>
  <c r="O50" i="6"/>
  <c r="O47" i="6"/>
  <c r="O45" i="6"/>
  <c r="O39" i="6"/>
  <c r="O42" i="6"/>
  <c r="O27" i="6"/>
  <c r="O22" i="6"/>
  <c r="O32" i="6"/>
  <c r="O20" i="6"/>
  <c r="O18" i="6"/>
  <c r="O11" i="6"/>
  <c r="O48" i="6"/>
  <c r="N38" i="6"/>
  <c r="N34" i="6"/>
  <c r="N33" i="6"/>
  <c r="N19" i="6"/>
  <c r="N12" i="6"/>
  <c r="N14" i="6"/>
  <c r="N15" i="6"/>
  <c r="N9" i="6"/>
  <c r="N6" i="6"/>
  <c r="N7" i="6"/>
  <c r="N5" i="6"/>
  <c r="N4" i="6"/>
  <c r="N53" i="6"/>
  <c r="N49" i="6"/>
  <c r="N43" i="6"/>
  <c r="N41" i="6"/>
  <c r="N36" i="6"/>
  <c r="N28" i="6"/>
  <c r="N25" i="6"/>
  <c r="N30" i="6"/>
  <c r="N23" i="6"/>
  <c r="N13" i="6"/>
  <c r="N21" i="6"/>
  <c r="N10" i="6"/>
  <c r="N8" i="6"/>
  <c r="N54" i="6"/>
  <c r="N51" i="6"/>
  <c r="N46" i="6"/>
  <c r="N44" i="6"/>
  <c r="N40" i="6"/>
  <c r="N37" i="6"/>
  <c r="N35" i="6"/>
  <c r="N24" i="6"/>
  <c r="N26" i="6"/>
  <c r="N31" i="6"/>
  <c r="N29" i="6"/>
  <c r="N17" i="6"/>
  <c r="N16" i="6"/>
  <c r="N55" i="6"/>
  <c r="N52" i="6"/>
  <c r="N50" i="6"/>
  <c r="N47" i="6"/>
  <c r="N45" i="6"/>
  <c r="N39" i="6"/>
  <c r="N42" i="6"/>
  <c r="N27" i="6"/>
  <c r="N22" i="6"/>
  <c r="N32" i="6"/>
  <c r="N20" i="6"/>
  <c r="N18" i="6"/>
  <c r="N11" i="6"/>
  <c r="N48" i="6"/>
  <c r="M38" i="6"/>
  <c r="M34" i="6"/>
  <c r="M33" i="6"/>
  <c r="M19" i="6"/>
  <c r="M12" i="6"/>
  <c r="M14" i="6"/>
  <c r="M15" i="6"/>
  <c r="M9" i="6"/>
  <c r="M6" i="6"/>
  <c r="M7" i="6"/>
  <c r="M5" i="6"/>
  <c r="M4" i="6"/>
  <c r="M53" i="6"/>
  <c r="M49" i="6"/>
  <c r="M43" i="6"/>
  <c r="M41" i="6"/>
  <c r="M36" i="6"/>
  <c r="M28" i="6"/>
  <c r="M25" i="6"/>
  <c r="M30" i="6"/>
  <c r="M23" i="6"/>
  <c r="M13" i="6"/>
  <c r="M21" i="6"/>
  <c r="M10" i="6"/>
  <c r="M8" i="6"/>
  <c r="M54" i="6"/>
  <c r="M51" i="6"/>
  <c r="M46" i="6"/>
  <c r="M44" i="6"/>
  <c r="M40" i="6"/>
  <c r="M37" i="6"/>
  <c r="M35" i="6"/>
  <c r="M24" i="6"/>
  <c r="M26" i="6"/>
  <c r="M31" i="6"/>
  <c r="M29" i="6"/>
  <c r="M17" i="6"/>
  <c r="M16" i="6"/>
  <c r="M55" i="6"/>
  <c r="M52" i="6"/>
  <c r="M50" i="6"/>
  <c r="M47" i="6"/>
  <c r="M45" i="6"/>
  <c r="M39" i="6"/>
  <c r="M42" i="6"/>
  <c r="M27" i="6"/>
  <c r="M22" i="6"/>
  <c r="M32" i="6"/>
  <c r="M20" i="6"/>
  <c r="M18" i="6"/>
  <c r="M11" i="6"/>
  <c r="M48" i="6"/>
  <c r="L38" i="6"/>
  <c r="L34" i="6"/>
  <c r="L33" i="6"/>
  <c r="L19" i="6"/>
  <c r="L12" i="6"/>
  <c r="L14" i="6"/>
  <c r="L15" i="6"/>
  <c r="L9" i="6"/>
  <c r="L6" i="6"/>
  <c r="L7" i="6"/>
  <c r="L5" i="6"/>
  <c r="L4" i="6"/>
  <c r="L53" i="6"/>
  <c r="L49" i="6"/>
  <c r="L43" i="6"/>
  <c r="L41" i="6"/>
  <c r="L36" i="6"/>
  <c r="L28" i="6"/>
  <c r="L25" i="6"/>
  <c r="L30" i="6"/>
  <c r="L23" i="6"/>
  <c r="L13" i="6"/>
  <c r="L21" i="6"/>
  <c r="L10" i="6"/>
  <c r="L8" i="6"/>
  <c r="L54" i="6"/>
  <c r="L51" i="6"/>
  <c r="L46" i="6"/>
  <c r="L44" i="6"/>
  <c r="L40" i="6"/>
  <c r="L37" i="6"/>
  <c r="L35" i="6"/>
  <c r="L24" i="6"/>
  <c r="L26" i="6"/>
  <c r="L31" i="6"/>
  <c r="L29" i="6"/>
  <c r="L17" i="6"/>
  <c r="L16" i="6"/>
  <c r="L55" i="6"/>
  <c r="L52" i="6"/>
  <c r="L50" i="6"/>
  <c r="L47" i="6"/>
  <c r="L45" i="6"/>
  <c r="L39" i="6"/>
  <c r="L42" i="6"/>
  <c r="L27" i="6"/>
  <c r="L22" i="6"/>
  <c r="L32" i="6"/>
  <c r="L20" i="6"/>
  <c r="L18" i="6"/>
  <c r="L11" i="6"/>
  <c r="L48" i="6"/>
  <c r="K38" i="6"/>
  <c r="K34" i="6"/>
  <c r="K33" i="6"/>
  <c r="K19" i="6"/>
  <c r="K12" i="6"/>
  <c r="K14" i="6"/>
  <c r="K15" i="6"/>
  <c r="K9" i="6"/>
  <c r="K6" i="6"/>
  <c r="K7" i="6"/>
  <c r="K5" i="6"/>
  <c r="K4" i="6"/>
  <c r="K53" i="6"/>
  <c r="K49" i="6"/>
  <c r="K43" i="6"/>
  <c r="K41" i="6"/>
  <c r="K36" i="6"/>
  <c r="K28" i="6"/>
  <c r="K25" i="6"/>
  <c r="K30" i="6"/>
  <c r="K23" i="6"/>
  <c r="K13" i="6"/>
  <c r="K21" i="6"/>
  <c r="K10" i="6"/>
  <c r="K8" i="6"/>
  <c r="K54" i="6"/>
  <c r="K51" i="6"/>
  <c r="K46" i="6"/>
  <c r="K44" i="6"/>
  <c r="K40" i="6"/>
  <c r="K37" i="6"/>
  <c r="K35" i="6"/>
  <c r="K24" i="6"/>
  <c r="K26" i="6"/>
  <c r="K31" i="6"/>
  <c r="K29" i="6"/>
  <c r="K17" i="6"/>
  <c r="K16" i="6"/>
  <c r="K55" i="6"/>
  <c r="K52" i="6"/>
  <c r="K50" i="6"/>
  <c r="K47" i="6"/>
  <c r="K45" i="6"/>
  <c r="K39" i="6"/>
  <c r="K42" i="6"/>
  <c r="K27" i="6"/>
  <c r="K22" i="6"/>
  <c r="K32" i="6"/>
  <c r="K20" i="6"/>
  <c r="K18" i="6"/>
  <c r="K11" i="6"/>
  <c r="K48" i="6"/>
  <c r="J38" i="6"/>
  <c r="J34" i="6"/>
  <c r="J33" i="6"/>
  <c r="J19" i="6"/>
  <c r="J12" i="6"/>
  <c r="J14" i="6"/>
  <c r="J15" i="6"/>
  <c r="J9" i="6"/>
  <c r="J6" i="6"/>
  <c r="J7" i="6"/>
  <c r="J5" i="6"/>
  <c r="J4" i="6"/>
  <c r="J53" i="6"/>
  <c r="J49" i="6"/>
  <c r="J43" i="6"/>
  <c r="J41" i="6"/>
  <c r="J36" i="6"/>
  <c r="J28" i="6"/>
  <c r="J25" i="6"/>
  <c r="J30" i="6"/>
  <c r="J23" i="6"/>
  <c r="J13" i="6"/>
  <c r="J21" i="6"/>
  <c r="J10" i="6"/>
  <c r="J8" i="6"/>
  <c r="J54" i="6"/>
  <c r="J51" i="6"/>
  <c r="J46" i="6"/>
  <c r="J44" i="6"/>
  <c r="J40" i="6"/>
  <c r="J37" i="6"/>
  <c r="J35" i="6"/>
  <c r="J24" i="6"/>
  <c r="J26" i="6"/>
  <c r="J31" i="6"/>
  <c r="J29" i="6"/>
  <c r="J17" i="6"/>
  <c r="J16" i="6"/>
  <c r="J55" i="6"/>
  <c r="J52" i="6"/>
  <c r="J50" i="6"/>
  <c r="J47" i="6"/>
  <c r="J45" i="6"/>
  <c r="J39" i="6"/>
  <c r="J42" i="6"/>
  <c r="J27" i="6"/>
  <c r="J22" i="6"/>
  <c r="J32" i="6"/>
  <c r="J20" i="6"/>
  <c r="J18" i="6"/>
  <c r="J11" i="6"/>
  <c r="J48" i="6"/>
  <c r="I38" i="6"/>
  <c r="I34" i="6"/>
  <c r="I33" i="6"/>
  <c r="I19" i="6"/>
  <c r="I12" i="6"/>
  <c r="I14" i="6"/>
  <c r="I15" i="6"/>
  <c r="I9" i="6"/>
  <c r="I6" i="6"/>
  <c r="I7" i="6"/>
  <c r="I5" i="6"/>
  <c r="I4" i="6"/>
  <c r="I53" i="6"/>
  <c r="I49" i="6"/>
  <c r="I43" i="6"/>
  <c r="I41" i="6"/>
  <c r="I36" i="6"/>
  <c r="I28" i="6"/>
  <c r="I25" i="6"/>
  <c r="I30" i="6"/>
  <c r="I23" i="6"/>
  <c r="I13" i="6"/>
  <c r="I21" i="6"/>
  <c r="I10" i="6"/>
  <c r="I8" i="6"/>
  <c r="I54" i="6"/>
  <c r="I51" i="6"/>
  <c r="I46" i="6"/>
  <c r="I44" i="6"/>
  <c r="I40" i="6"/>
  <c r="I37" i="6"/>
  <c r="I35" i="6"/>
  <c r="I24" i="6"/>
  <c r="I26" i="6"/>
  <c r="I31" i="6"/>
  <c r="I29" i="6"/>
  <c r="I17" i="6"/>
  <c r="I16" i="6"/>
  <c r="I55" i="6"/>
  <c r="I52" i="6"/>
  <c r="I50" i="6"/>
  <c r="I47" i="6"/>
  <c r="I45" i="6"/>
  <c r="I39" i="6"/>
  <c r="I42" i="6"/>
  <c r="I27" i="6"/>
  <c r="I22" i="6"/>
  <c r="I32" i="6"/>
  <c r="I20" i="6"/>
  <c r="I18" i="6"/>
  <c r="I11" i="6"/>
  <c r="I48" i="6"/>
  <c r="H38" i="6"/>
  <c r="H34" i="6"/>
  <c r="H33" i="6"/>
  <c r="H19" i="6"/>
  <c r="H12" i="6"/>
  <c r="H14" i="6"/>
  <c r="H15" i="6"/>
  <c r="H9" i="6"/>
  <c r="H6" i="6"/>
  <c r="H7" i="6"/>
  <c r="H5" i="6"/>
  <c r="H4" i="6"/>
  <c r="H53" i="6"/>
  <c r="H49" i="6"/>
  <c r="H43" i="6"/>
  <c r="H41" i="6"/>
  <c r="H36" i="6"/>
  <c r="H28" i="6"/>
  <c r="H25" i="6"/>
  <c r="H30" i="6"/>
  <c r="H23" i="6"/>
  <c r="H13" i="6"/>
  <c r="H21" i="6"/>
  <c r="H10" i="6"/>
  <c r="H8" i="6"/>
  <c r="H54" i="6"/>
  <c r="H51" i="6"/>
  <c r="H46" i="6"/>
  <c r="H44" i="6"/>
  <c r="H40" i="6"/>
  <c r="H37" i="6"/>
  <c r="H35" i="6"/>
  <c r="H24" i="6"/>
  <c r="H26" i="6"/>
  <c r="H31" i="6"/>
  <c r="H29" i="6"/>
  <c r="H17" i="6"/>
  <c r="H16" i="6"/>
  <c r="H55" i="6"/>
  <c r="H52" i="6"/>
  <c r="H50" i="6"/>
  <c r="H47" i="6"/>
  <c r="H45" i="6"/>
  <c r="H39" i="6"/>
  <c r="H42" i="6"/>
  <c r="H27" i="6"/>
  <c r="H22" i="6"/>
  <c r="H32" i="6"/>
  <c r="H20" i="6"/>
  <c r="H18" i="6"/>
  <c r="H11" i="6"/>
  <c r="H48" i="6"/>
  <c r="G11" i="6"/>
  <c r="G38" i="6"/>
  <c r="G34" i="6"/>
  <c r="G33" i="6"/>
  <c r="G19" i="6"/>
  <c r="G12" i="6"/>
  <c r="G14" i="6"/>
  <c r="G15" i="6"/>
  <c r="G9" i="6"/>
  <c r="G6" i="6"/>
  <c r="G7" i="6"/>
  <c r="G5" i="6"/>
  <c r="G4" i="6"/>
  <c r="G53" i="6"/>
  <c r="G49" i="6"/>
  <c r="G43" i="6"/>
  <c r="G41" i="6"/>
  <c r="G36" i="6"/>
  <c r="G28" i="6"/>
  <c r="G25" i="6"/>
  <c r="G30" i="6"/>
  <c r="G23" i="6"/>
  <c r="G13" i="6"/>
  <c r="G21" i="6"/>
  <c r="G10" i="6"/>
  <c r="G8" i="6"/>
  <c r="G54" i="6"/>
  <c r="G51" i="6"/>
  <c r="G46" i="6"/>
  <c r="G44" i="6"/>
  <c r="G40" i="6"/>
  <c r="G37" i="6"/>
  <c r="G35" i="6"/>
  <c r="G24" i="6"/>
  <c r="G26" i="6"/>
  <c r="G31" i="6"/>
  <c r="G29" i="6"/>
  <c r="G17" i="6"/>
  <c r="G16" i="6"/>
  <c r="G55" i="6"/>
  <c r="G52" i="6"/>
  <c r="G50" i="6"/>
  <c r="G47" i="6"/>
  <c r="G45" i="6"/>
  <c r="G39" i="6"/>
  <c r="G42" i="6"/>
  <c r="G27" i="6"/>
  <c r="G22" i="6"/>
  <c r="G32" i="6"/>
  <c r="G20" i="6"/>
  <c r="G18" i="6"/>
  <c r="G48" i="6"/>
  <c r="F38" i="6"/>
  <c r="F34" i="6"/>
  <c r="F33" i="6"/>
  <c r="F19" i="6"/>
  <c r="F12" i="6"/>
  <c r="F14" i="6"/>
  <c r="F15" i="6"/>
  <c r="F9" i="6"/>
  <c r="F6" i="6"/>
  <c r="F7" i="6"/>
  <c r="F5" i="6"/>
  <c r="F4" i="6"/>
  <c r="F53" i="6"/>
  <c r="F49" i="6"/>
  <c r="F43" i="6"/>
  <c r="F41" i="6"/>
  <c r="F36" i="6"/>
  <c r="F28" i="6"/>
  <c r="F25" i="6"/>
  <c r="F30" i="6"/>
  <c r="F23" i="6"/>
  <c r="F13" i="6"/>
  <c r="F21" i="6"/>
  <c r="F10" i="6"/>
  <c r="F8" i="6"/>
  <c r="F54" i="6"/>
  <c r="F51" i="6"/>
  <c r="F46" i="6"/>
  <c r="F44" i="6"/>
  <c r="F40" i="6"/>
  <c r="F37" i="6"/>
  <c r="F35" i="6"/>
  <c r="F24" i="6"/>
  <c r="F26" i="6"/>
  <c r="F31" i="6"/>
  <c r="F29" i="6"/>
  <c r="F17" i="6"/>
  <c r="F16" i="6"/>
  <c r="F55" i="6"/>
  <c r="F52" i="6"/>
  <c r="F50" i="6"/>
  <c r="F47" i="6"/>
  <c r="F45" i="6"/>
  <c r="F39" i="6"/>
  <c r="F42" i="6"/>
  <c r="F27" i="6"/>
  <c r="F22" i="6"/>
  <c r="F32" i="6"/>
  <c r="F20" i="6"/>
  <c r="F18" i="6"/>
  <c r="F11" i="6"/>
  <c r="F48" i="6"/>
  <c r="E38" i="6"/>
  <c r="E34" i="6"/>
  <c r="E33" i="6"/>
  <c r="E19" i="6"/>
  <c r="E12" i="6"/>
  <c r="E14" i="6"/>
  <c r="E15" i="6"/>
  <c r="E9" i="6"/>
  <c r="E6" i="6"/>
  <c r="E7" i="6"/>
  <c r="E5" i="6"/>
  <c r="E4" i="6"/>
  <c r="E53" i="6"/>
  <c r="E49" i="6"/>
  <c r="E43" i="6"/>
  <c r="E41" i="6"/>
  <c r="E36" i="6"/>
  <c r="E28" i="6"/>
  <c r="E25" i="6"/>
  <c r="E30" i="6"/>
  <c r="E23" i="6"/>
  <c r="E13" i="6"/>
  <c r="E21" i="6"/>
  <c r="E10" i="6"/>
  <c r="E8" i="6"/>
  <c r="E54" i="6"/>
  <c r="E51" i="6"/>
  <c r="E46" i="6"/>
  <c r="E44" i="6"/>
  <c r="E40" i="6"/>
  <c r="E37" i="6"/>
  <c r="E35" i="6"/>
  <c r="E24" i="6"/>
  <c r="E26" i="6"/>
  <c r="E31" i="6"/>
  <c r="E29" i="6"/>
  <c r="E17" i="6"/>
  <c r="E16" i="6"/>
  <c r="E55" i="6"/>
  <c r="E52" i="6"/>
  <c r="E50" i="6"/>
  <c r="E47" i="6"/>
  <c r="E45" i="6"/>
  <c r="E39" i="6"/>
  <c r="E42" i="6"/>
  <c r="E27" i="6"/>
  <c r="E22" i="6"/>
  <c r="E32" i="6"/>
  <c r="E20" i="6"/>
  <c r="E18" i="6"/>
  <c r="E11" i="6"/>
  <c r="E48" i="6"/>
  <c r="U23" i="6" l="1"/>
  <c r="U17" i="6"/>
  <c r="U6" i="6"/>
  <c r="U16" i="6"/>
  <c r="U50" i="6"/>
  <c r="U27" i="6"/>
  <c r="U49" i="6"/>
  <c r="U42" i="6"/>
  <c r="U45" i="6"/>
  <c r="U40" i="6"/>
  <c r="U29" i="6"/>
  <c r="U41" i="6"/>
  <c r="U31" i="6"/>
  <c r="U52" i="6"/>
  <c r="U24" i="6"/>
  <c r="U5" i="6"/>
  <c r="U11" i="6"/>
  <c r="U55" i="6"/>
  <c r="U21" i="6"/>
  <c r="U28" i="6"/>
  <c r="U12" i="6"/>
  <c r="U51" i="6"/>
  <c r="U38" i="6"/>
  <c r="U33" i="6"/>
  <c r="U18" i="6"/>
  <c r="U37" i="6"/>
  <c r="U53" i="6"/>
  <c r="U47" i="6"/>
  <c r="U39" i="6"/>
  <c r="U36" i="6"/>
  <c r="U13" i="6"/>
  <c r="U4" i="6"/>
  <c r="U20" i="6"/>
  <c r="U46" i="6"/>
  <c r="U30" i="6"/>
  <c r="U8" i="6"/>
  <c r="U48" i="6"/>
  <c r="U26" i="6"/>
  <c r="U35" i="6"/>
  <c r="U9" i="6"/>
  <c r="U32" i="6"/>
  <c r="U43" i="6"/>
  <c r="U14" i="6"/>
  <c r="U19" i="6"/>
  <c r="U34" i="6"/>
  <c r="U10" i="6"/>
  <c r="U25" i="6"/>
  <c r="U15" i="6"/>
  <c r="U44" i="6"/>
  <c r="U22" i="6"/>
  <c r="U7" i="6"/>
  <c r="Y17" i="3"/>
  <c r="X17" i="3"/>
  <c r="W17" i="3"/>
  <c r="Y18" i="3"/>
  <c r="Y16" i="3"/>
  <c r="Y15" i="3"/>
  <c r="Y14" i="3"/>
  <c r="X18" i="3"/>
  <c r="X16" i="3"/>
  <c r="X15" i="3"/>
  <c r="W18" i="3"/>
  <c r="W16" i="3"/>
  <c r="W15" i="3"/>
  <c r="Y9" i="3"/>
  <c r="X9" i="3"/>
  <c r="W9" i="3"/>
  <c r="W7" i="3"/>
  <c r="Y10" i="3"/>
  <c r="X10" i="3"/>
  <c r="W10" i="3"/>
  <c r="Y8" i="3"/>
  <c r="X8" i="3"/>
  <c r="W8" i="3"/>
  <c r="Y7" i="3"/>
  <c r="X7" i="3"/>
  <c r="AA10" i="3" l="1"/>
  <c r="AA7" i="3"/>
  <c r="AA9" i="3"/>
  <c r="AA8" i="3"/>
  <c r="K546" i="1" l="1"/>
  <c r="J546" i="1"/>
  <c r="I546" i="1"/>
  <c r="H546" i="1"/>
  <c r="H547" i="1" s="1"/>
  <c r="G546" i="1"/>
  <c r="F546" i="1"/>
  <c r="E546" i="1"/>
  <c r="K545" i="1"/>
  <c r="J545" i="1"/>
  <c r="I545" i="1"/>
  <c r="H545" i="1"/>
  <c r="G545" i="1"/>
  <c r="F545" i="1"/>
  <c r="E545" i="1"/>
  <c r="E547" i="1" l="1"/>
  <c r="I547" i="1"/>
  <c r="F547" i="1"/>
  <c r="G547" i="1"/>
  <c r="J547" i="1"/>
  <c r="K547" i="1"/>
  <c r="K548" i="1"/>
  <c r="I558" i="1" s="1"/>
  <c r="K549" i="1"/>
  <c r="J566" i="1" s="1"/>
  <c r="J549" i="1"/>
  <c r="J565" i="1" s="1"/>
  <c r="I549" i="1"/>
  <c r="J564" i="1" s="1"/>
  <c r="H549" i="1"/>
  <c r="J563" i="1" s="1"/>
  <c r="I548" i="1"/>
  <c r="I556" i="1" s="1"/>
  <c r="H548" i="1"/>
  <c r="I555" i="1" s="1"/>
  <c r="G548" i="1"/>
  <c r="I554" i="1" s="1"/>
  <c r="F548" i="1"/>
  <c r="I553" i="1" s="1"/>
  <c r="W14" i="3" l="1"/>
  <c r="N545" i="1"/>
  <c r="X14" i="3"/>
  <c r="X6" i="3"/>
  <c r="W6" i="3"/>
  <c r="Y6" i="3"/>
  <c r="G549" i="1"/>
  <c r="J562" i="1" s="1"/>
  <c r="J548" i="1"/>
  <c r="I557" i="1" s="1"/>
  <c r="F549" i="1"/>
  <c r="J561" i="1" s="1"/>
  <c r="AA6" i="3" l="1"/>
  <c r="Z16" i="3"/>
  <c r="E562" i="1"/>
  <c r="E566" i="1"/>
  <c r="E563" i="1"/>
  <c r="Z14" i="3"/>
  <c r="Z15" i="3"/>
  <c r="Z17" i="3"/>
  <c r="E564" i="1"/>
  <c r="Z18" i="3"/>
  <c r="E56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44EE1F-7F9B-4E91-952B-93AE75F7764C}" keepAlive="1" name="Requête - COOP" description="Connexion à la requête « COOP » dans le classeur." type="5" refreshedVersion="8" background="1" saveData="1">
    <dbPr connection="Provider=Microsoft.Mashup.OleDb.1;Data Source=$Workbook$;Location=COOP;Extended Properties=&quot;&quot;" command="SELECT * FROM [COOP]"/>
  </connection>
  <connection id="2" xr16:uid="{5206377E-7DD4-4569-B5CA-D70EFACBC963}" keepAlive="1" name="Requête - SA" description="Connexion à la requête « SA » dans le classeur." type="5" refreshedVersion="8" background="1" saveData="1">
    <dbPr connection="Provider=Microsoft.Mashup.OleDb.1;Data Source=$Workbook$;Location=SA;Extended Properties=&quot;&quot;" command="SELECT * FROM [SA]"/>
  </connection>
</connections>
</file>

<file path=xl/sharedStrings.xml><?xml version="1.0" encoding="utf-8"?>
<sst xmlns="http://schemas.openxmlformats.org/spreadsheetml/2006/main" count="827" uniqueCount="114">
  <si>
    <t>Racine carrée</t>
  </si>
  <si>
    <t>Map</t>
  </si>
  <si>
    <t>CapPercent</t>
  </si>
  <si>
    <t>Fd</t>
  </si>
  <si>
    <t>Scenario</t>
  </si>
  <si>
    <t>TotalCost</t>
  </si>
  <si>
    <t>OpenCost</t>
  </si>
  <si>
    <t>TransCost</t>
  </si>
  <si>
    <t>StockRCost</t>
  </si>
  <si>
    <t>StockDCCost</t>
  </si>
  <si>
    <t>SafetyRCost</t>
  </si>
  <si>
    <t>SafetyDCCost</t>
  </si>
  <si>
    <t>NbDC</t>
  </si>
  <si>
    <t>Synergie</t>
  </si>
  <si>
    <t>Loading Rate</t>
  </si>
  <si>
    <t>COOP vs SA</t>
  </si>
  <si>
    <t>SA</t>
  </si>
  <si>
    <t>COOP</t>
  </si>
  <si>
    <t>Cap%</t>
  </si>
  <si>
    <t>Moyenne</t>
  </si>
  <si>
    <t>TOTAL</t>
  </si>
  <si>
    <t>Taux de chargement SA</t>
  </si>
  <si>
    <t>Taux de chargement COOP</t>
  </si>
  <si>
    <t>Nombre de DC SA</t>
  </si>
  <si>
    <t>Nombre de DC COOP</t>
  </si>
  <si>
    <t>Tps RUN</t>
  </si>
  <si>
    <t>GAP</t>
  </si>
  <si>
    <t>Composante</t>
  </si>
  <si>
    <t xml:space="preserve">Stand Alone </t>
  </si>
  <si>
    <t xml:space="preserve">Cooperation </t>
  </si>
  <si>
    <t>Coût d'ouverture</t>
  </si>
  <si>
    <t>Safety stock retailer</t>
  </si>
  <si>
    <t>Safety stock DC</t>
  </si>
  <si>
    <t>Coût de transport</t>
  </si>
  <si>
    <t>Safety stock retailer (-50%)</t>
  </si>
  <si>
    <t>GAIN COOP</t>
  </si>
  <si>
    <t>Coût de stockage « cyclique » retailer</t>
  </si>
  <si>
    <t>Coût de commande et stockage  DC</t>
  </si>
  <si>
    <t>Part fixe cible</t>
  </si>
  <si>
    <t>CInf</t>
  </si>
  <si>
    <t>Scénario</t>
  </si>
  <si>
    <t>Coût total</t>
  </si>
  <si>
    <t>Coût d’ouverture total</t>
  </si>
  <si>
    <t>Coût fixe d’ouverture</t>
  </si>
  <si>
    <t>Coût variable d’ouverture</t>
  </si>
  <si>
    <t>Part fixe observée</t>
  </si>
  <si>
    <t>Coût de stockage retailers</t>
  </si>
  <si>
    <t>Coût de stockage DC</t>
  </si>
  <si>
    <t>Coût de stock de sécurité retailers</t>
  </si>
  <si>
    <t>Coût de stock de sécurité DC</t>
  </si>
  <si>
    <t>Nombre de DC ouverts</t>
  </si>
  <si>
    <t>Taux de chargement moyen</t>
  </si>
  <si>
    <t>Temps de résolution (s)</t>
  </si>
  <si>
    <t>Gap</t>
  </si>
  <si>
    <t xml:space="preserve">Synergie </t>
  </si>
  <si>
    <t>Fd = 2000, CAP% = 40%, MAP 1</t>
  </si>
  <si>
    <t xml:space="preserve">Modèle de base </t>
  </si>
  <si>
    <t>DC ouvert</t>
  </si>
  <si>
    <t>Retailers affectés</t>
  </si>
  <si>
    <t>SA1</t>
  </si>
  <si>
    <t>4, 5, 7, 11, 13, 17, 20, 24, 25, 26, 29, 30, 31, 34, 35, 38, 43, 50, 51, 52, 55, 57, 59</t>
  </si>
  <si>
    <t>2, 3, 6, 9, 23, 27, 39, 40, 46</t>
  </si>
  <si>
    <t>1, 8, 10, 12, 14, 15, 16, 18, 19, 21, 22, 28, 32, 33, 36, 37, 41, 42, 44, 45, 47, 48, 49, 53, 54, 56, 58, 60</t>
  </si>
  <si>
    <t>SA2</t>
  </si>
  <si>
    <t>2, 4, 5, 6, 7, 11, 13, 17, 20, 23, 24, 25, 26, 27, 29, 30, 31, 34, 35, 38, 40, 43, 46, 50, 51, 52, 55, 57, 59</t>
  </si>
  <si>
    <t>1, 3, 8, 9, 10, 12, 14, 15, 16, 18, 19, 21, 22, 28, 32, 33, 36, 37, 39, 41, 42, 44, 45, 47, 48, 49, 53, 54, 56, 58, 60</t>
  </si>
  <si>
    <t>2, 3, 6, 9, 18, 23, 27, 39, 40, 46</t>
  </si>
  <si>
    <t>4, 5, 13, 24, 25, 26, 29, 31, 35, 38, 43, 50, 52, 59</t>
  </si>
  <si>
    <t>1, 8, 10, 12, 14, 15, 16, 19, 21, 22, 28, 32, 36, 37, 41, 45, 47, 48, 49, 53, 54, 56, 58</t>
  </si>
  <si>
    <t>7, 11, 17, 20, 30, 33, 34, 42, 44, 51, 55, 57, 60</t>
  </si>
  <si>
    <t>localisation</t>
  </si>
  <si>
    <t>x</t>
  </si>
  <si>
    <t>y</t>
  </si>
  <si>
    <t>Map 1, Cap 40 %, Fd 1000, PF 60 %</t>
  </si>
  <si>
    <t>4, 5, 13, 24, 25, 26, 29, 31, 35, 38, 43, 50, 52</t>
  </si>
  <si>
    <t>1, 8, 10, 12, 14, 15, 16, 18, 19, 21, 22, 28, 32, 36, 37, 41, 42, 45, 47, 48, 49, 53, 54, 56, 58, 59</t>
  </si>
  <si>
    <t>7, 11, 17, 20, 30, 33, 34, 44, 51, 55, 57, 60</t>
  </si>
  <si>
    <t>7, 11, 17, 20, 30, 33, 34, 44, 51, 55, 57</t>
  </si>
  <si>
    <t>1, 8, 10, 12, 14, 15, 16, 18, 19, 21, 22, 28, 32, 36, 37, 41, 42, 45, 47, 48, 49, 53, 54, 56, 58, 59, 60</t>
  </si>
  <si>
    <t>2, 3, 6, 18, 23, 27, 39, 40, 46</t>
  </si>
  <si>
    <t>15, 16, 19, 22, 32, 37, 45, 53, 54, 56</t>
  </si>
  <si>
    <t>1, 9, 10, 12, 14, 21, 28, 36, 41, 47, 48, 49, 58, 59</t>
  </si>
  <si>
    <t>7, 8, 11, 17, 20, 30, 33, 34, 42, 44, 51, 55, 57, 60</t>
  </si>
  <si>
    <t xml:space="preserve">Modèle racine carrée </t>
  </si>
  <si>
    <t>CInf moyen</t>
  </si>
  <si>
    <t>Demande² observée</t>
  </si>
  <si>
    <t>Coût d'ouverture (-26%)</t>
  </si>
  <si>
    <t>Coût de transport (-28%)</t>
  </si>
  <si>
    <t>Coût de stockage « cyclique » retailer (-38%)</t>
  </si>
  <si>
    <t>Coût de commande et stockage  DC (+13%)</t>
  </si>
  <si>
    <t>Safety stock DC (-43%)</t>
  </si>
  <si>
    <t>Configuration</t>
  </si>
  <si>
    <t>Référence – Fd4000</t>
  </si>
  <si>
    <t>Fd1000, PF60%</t>
  </si>
  <si>
    <t>CAP%70</t>
  </si>
  <si>
    <t>Stock moyen utilisé</t>
  </si>
  <si>
    <t>Partie variable du coût d'ouverture</t>
  </si>
  <si>
    <t>Coût d'ouverture total</t>
  </si>
  <si>
    <t>Δ nombre de DC</t>
  </si>
  <si>
    <t>Δ transport</t>
  </si>
  <si>
    <t>Δ taux de chargement</t>
  </si>
  <si>
    <t>Δ synergie</t>
  </si>
  <si>
    <t>CAP%40</t>
  </si>
  <si>
    <t>-</t>
  </si>
  <si>
    <t>Fd500, PF40%</t>
  </si>
  <si>
    <t>Fd5000, PF40%</t>
  </si>
  <si>
    <t>1 000</t>
  </si>
  <si>
    <t>2 000</t>
  </si>
  <si>
    <t>Nombre de DC SA1</t>
  </si>
  <si>
    <t>Nombre de DC SA2</t>
  </si>
  <si>
    <t>Coût d’ouverture total SA1</t>
  </si>
  <si>
    <t>Coût d’ouverture total SA2</t>
  </si>
  <si>
    <t>Coût d’ouverture total COOP</t>
  </si>
  <si>
    <t>PF =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</si>
</sst>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1" applyFont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/>
    <xf numFmtId="164" fontId="4" fillId="3" borderId="1" xfId="1" applyNumberFormat="1" applyFont="1" applyFill="1" applyBorder="1"/>
    <xf numFmtId="164" fontId="4" fillId="3" borderId="10" xfId="0" applyNumberFormat="1" applyFont="1" applyFill="1" applyBorder="1"/>
    <xf numFmtId="0" fontId="4" fillId="3" borderId="7" xfId="0" applyFont="1" applyFill="1" applyBorder="1"/>
    <xf numFmtId="2" fontId="4" fillId="3" borderId="0" xfId="0" applyNumberFormat="1" applyFont="1" applyFill="1"/>
    <xf numFmtId="2" fontId="4" fillId="3" borderId="8" xfId="0" applyNumberFormat="1" applyFont="1" applyFill="1" applyBorder="1"/>
    <xf numFmtId="0" fontId="4" fillId="3" borderId="11" xfId="0" applyFont="1" applyFill="1" applyBorder="1"/>
    <xf numFmtId="2" fontId="4" fillId="3" borderId="12" xfId="0" applyNumberFormat="1" applyFont="1" applyFill="1" applyBorder="1"/>
    <xf numFmtId="2" fontId="4" fillId="3" borderId="13" xfId="0" applyNumberFormat="1" applyFont="1" applyFill="1" applyBorder="1"/>
    <xf numFmtId="0" fontId="2" fillId="2" borderId="1" xfId="0" applyFont="1" applyFill="1" applyBorder="1" applyAlignment="1">
      <alignment horizontal="center"/>
    </xf>
    <xf numFmtId="9" fontId="0" fillId="0" borderId="3" xfId="1" applyFont="1" applyBorder="1"/>
    <xf numFmtId="10" fontId="0" fillId="0" borderId="3" xfId="1" applyNumberFormat="1" applyFont="1" applyBorder="1"/>
    <xf numFmtId="164" fontId="0" fillId="0" borderId="0" xfId="1" applyNumberFormat="1" applyFont="1"/>
    <xf numFmtId="164" fontId="0" fillId="0" borderId="0" xfId="0" applyNumberFormat="1"/>
    <xf numFmtId="1" fontId="0" fillId="0" borderId="3" xfId="1" applyNumberFormat="1" applyFont="1" applyBorder="1"/>
    <xf numFmtId="10" fontId="0" fillId="0" borderId="0" xfId="1" applyNumberFormat="1" applyFont="1"/>
    <xf numFmtId="3" fontId="0" fillId="0" borderId="0" xfId="0" applyNumberFormat="1"/>
    <xf numFmtId="1" fontId="0" fillId="0" borderId="0" xfId="0" applyNumberForma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5" borderId="0" xfId="0" applyFill="1"/>
    <xf numFmtId="0" fontId="6" fillId="4" borderId="14" xfId="0" applyFont="1" applyFill="1" applyBorder="1"/>
    <xf numFmtId="1" fontId="6" fillId="4" borderId="15" xfId="0" applyNumberFormat="1" applyFont="1" applyFill="1" applyBorder="1"/>
    <xf numFmtId="0" fontId="6" fillId="4" borderId="15" xfId="0" applyFont="1" applyFill="1" applyBorder="1"/>
    <xf numFmtId="9" fontId="6" fillId="4" borderId="15" xfId="1" applyFont="1" applyFill="1" applyBorder="1"/>
    <xf numFmtId="0" fontId="6" fillId="4" borderId="16" xfId="0" applyFont="1" applyFill="1" applyBorder="1"/>
    <xf numFmtId="2" fontId="0" fillId="0" borderId="0" xfId="0" applyNumberFormat="1"/>
    <xf numFmtId="0" fontId="0" fillId="7" borderId="0" xfId="0" applyFill="1"/>
    <xf numFmtId="9" fontId="0" fillId="7" borderId="0" xfId="1" applyFont="1" applyFill="1"/>
    <xf numFmtId="2" fontId="0" fillId="7" borderId="0" xfId="0" applyNumberFormat="1" applyFill="1"/>
    <xf numFmtId="2" fontId="0" fillId="7" borderId="0" xfId="1" applyNumberFormat="1" applyFont="1" applyFill="1"/>
    <xf numFmtId="1" fontId="0" fillId="7" borderId="0" xfId="0" applyNumberFormat="1" applyFill="1"/>
    <xf numFmtId="3" fontId="0" fillId="7" borderId="0" xfId="0" applyNumberFormat="1" applyFill="1"/>
    <xf numFmtId="9" fontId="0" fillId="0" borderId="0" xfId="0" applyNumberFormat="1"/>
    <xf numFmtId="0" fontId="0" fillId="6" borderId="17" xfId="0" applyFill="1" applyBorder="1"/>
    <xf numFmtId="9" fontId="0" fillId="6" borderId="17" xfId="1" applyFont="1" applyFill="1" applyBorder="1"/>
    <xf numFmtId="0" fontId="0" fillId="8" borderId="17" xfId="0" applyFill="1" applyBorder="1"/>
    <xf numFmtId="9" fontId="0" fillId="8" borderId="17" xfId="1" applyFont="1" applyFill="1" applyBorder="1"/>
    <xf numFmtId="0" fontId="0" fillId="7" borderId="17" xfId="0" applyFill="1" applyBorder="1"/>
    <xf numFmtId="0" fontId="0" fillId="0" borderId="17" xfId="0" applyBorder="1"/>
    <xf numFmtId="9" fontId="0" fillId="0" borderId="17" xfId="1" applyFont="1" applyBorder="1"/>
    <xf numFmtId="0" fontId="0" fillId="9" borderId="0" xfId="0" applyFill="1"/>
    <xf numFmtId="9" fontId="0" fillId="9" borderId="0" xfId="1" applyFont="1" applyFill="1"/>
    <xf numFmtId="2" fontId="0" fillId="9" borderId="0" xfId="0" applyNumberFormat="1" applyFill="1"/>
    <xf numFmtId="9" fontId="2" fillId="2" borderId="15" xfId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9" fontId="4" fillId="3" borderId="0" xfId="1" applyFont="1" applyFill="1"/>
    <xf numFmtId="9" fontId="4" fillId="3" borderId="8" xfId="1" applyFont="1" applyFill="1" applyBorder="1"/>
    <xf numFmtId="0" fontId="0" fillId="10" borderId="0" xfId="0" applyFill="1"/>
    <xf numFmtId="9" fontId="4" fillId="0" borderId="0" xfId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21" xfId="0" applyFont="1" applyBorder="1"/>
    <xf numFmtId="9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3" xfId="0" applyFont="1" applyBorder="1"/>
    <xf numFmtId="9" fontId="4" fillId="0" borderId="24" xfId="1" applyFont="1" applyBorder="1" applyAlignment="1">
      <alignment horizontal="center" vertical="center"/>
    </xf>
    <xf numFmtId="0" fontId="0" fillId="6" borderId="25" xfId="0" applyFill="1" applyBorder="1"/>
    <xf numFmtId="9" fontId="0" fillId="6" borderId="25" xfId="1" applyFont="1" applyFill="1" applyBorder="1"/>
    <xf numFmtId="2" fontId="0" fillId="6" borderId="25" xfId="0" applyNumberFormat="1" applyFill="1" applyBorder="1"/>
    <xf numFmtId="0" fontId="0" fillId="0" borderId="25" xfId="0" applyBorder="1"/>
    <xf numFmtId="2" fontId="4" fillId="0" borderId="0" xfId="1" applyNumberFormat="1" applyFont="1" applyBorder="1" applyAlignment="1">
      <alignment horizontal="center" vertical="center"/>
    </xf>
    <xf numFmtId="9" fontId="4" fillId="0" borderId="3" xfId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9" fontId="4" fillId="0" borderId="26" xfId="1" applyFont="1" applyBorder="1" applyAlignment="1">
      <alignment horizontal="center" vertical="center"/>
    </xf>
    <xf numFmtId="9" fontId="0" fillId="0" borderId="25" xfId="1" applyFont="1" applyBorder="1"/>
    <xf numFmtId="9" fontId="0" fillId="0" borderId="0" xfId="1" applyFont="1" applyBorder="1"/>
    <xf numFmtId="0" fontId="8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11" borderId="17" xfId="0" applyFill="1" applyBorder="1"/>
    <xf numFmtId="9" fontId="0" fillId="11" borderId="17" xfId="1" applyFont="1" applyFill="1" applyBorder="1"/>
    <xf numFmtId="0" fontId="9" fillId="0" borderId="1" xfId="0" applyFont="1" applyBorder="1" applyAlignment="1">
      <alignment horizontal="center" vertical="center" wrapText="1"/>
    </xf>
    <xf numFmtId="10" fontId="9" fillId="0" borderId="2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0" fontId="9" fillId="0" borderId="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0" fontId="9" fillId="0" borderId="26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3" xfId="0" applyFont="1" applyBorder="1" applyAlignment="1">
      <alignment horizontal="left"/>
    </xf>
  </cellXfs>
  <cellStyles count="2">
    <cellStyle name="Normal" xfId="0" builtinId="0"/>
    <cellStyle name="Pourcentage" xfId="1" builtinId="5"/>
  </cellStyles>
  <dxfs count="51"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numFmt numFmtId="3" formatCode="#,##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numFmt numFmtId="3" formatCode="#,##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StockMoyen!$I$552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2-41BB-B992-77D04FE32A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43-456E-A522-6AF962508D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2-41BB-B992-77D04FE32A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3F2-41BB-B992-77D04FE32A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3F2-41BB-B992-77D04FE32A4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3F2-41BB-B992-77D04FE32A49}"/>
              </c:ext>
            </c:extLst>
          </c:dPt>
          <c:dLbls>
            <c:dLbl>
              <c:idx val="0"/>
              <c:layout>
                <c:manualLayout>
                  <c:x val="0.10555555555555546"/>
                  <c:y val="0.2685185185185185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2-41BB-B992-77D04FE32A49}"/>
                </c:ext>
              </c:extLst>
            </c:dLbl>
            <c:dLbl>
              <c:idx val="1"/>
              <c:layout>
                <c:manualLayout>
                  <c:x val="7.23762671600469E-2"/>
                  <c:y val="-7.69604781744505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3-456E-A522-6AF962508D9E}"/>
                </c:ext>
              </c:extLst>
            </c:dLbl>
            <c:dLbl>
              <c:idx val="2"/>
              <c:layout>
                <c:manualLayout>
                  <c:x val="-2.2263702556776038E-2"/>
                  <c:y val="0.199476640231330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2-41BB-B992-77D04FE32A49}"/>
                </c:ext>
              </c:extLst>
            </c:dLbl>
            <c:dLbl>
              <c:idx val="3"/>
              <c:layout>
                <c:manualLayout>
                  <c:x val="-0.1610163714590262"/>
                  <c:y val="0.365022941993401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2-41BB-B992-77D04FE32A49}"/>
                </c:ext>
              </c:extLst>
            </c:dLbl>
            <c:dLbl>
              <c:idx val="4"/>
              <c:layout>
                <c:manualLayout>
                  <c:x val="-0.23611111111111116"/>
                  <c:y val="0.106481481481481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2-41BB-B992-77D04FE32A49}"/>
                </c:ext>
              </c:extLst>
            </c:dLbl>
            <c:dLbl>
              <c:idx val="5"/>
              <c:layout>
                <c:manualLayout>
                  <c:x val="0.25277777777777766"/>
                  <c:y val="6.01851851851851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2-41BB-B992-77D04FE32A4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StockMoyen!$H$553:$H$558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StockMoyen!$I$553:$I$558</c:f>
              <c:numCache>
                <c:formatCode>0.0%</c:formatCode>
                <c:ptCount val="6"/>
                <c:pt idx="0">
                  <c:v>0.23227563577477056</c:v>
                </c:pt>
                <c:pt idx="1">
                  <c:v>0.34286242804506595</c:v>
                </c:pt>
                <c:pt idx="2">
                  <c:v>0.29399211406142561</c:v>
                </c:pt>
                <c:pt idx="3">
                  <c:v>7.482957487530692E-2</c:v>
                </c:pt>
                <c:pt idx="4">
                  <c:v>2.3306177805567121E-2</c:v>
                </c:pt>
                <c:pt idx="5">
                  <c:v>3.273406943569937E-2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2-41BB-B992-77D04FE32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StockMoyen!$J$560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C2-468D-9057-866D3EBE4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81-4D8F-B0B9-D44F83F440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C2-468D-9057-866D3EBE4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C2-468D-9057-866D3EBE4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FC2-468D-9057-866D3EBE42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FC2-468D-9057-866D3EBE42BA}"/>
              </c:ext>
            </c:extLst>
          </c:dPt>
          <c:dLbls>
            <c:dLbl>
              <c:idx val="0"/>
              <c:layout>
                <c:manualLayout>
                  <c:x val="5.8995096518859369E-2"/>
                  <c:y val="0.27388004976055047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8220559930008748"/>
                      <c:h val="0.135676582093904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C2-468D-9057-866D3EBE42BA}"/>
                </c:ext>
              </c:extLst>
            </c:dLbl>
            <c:dLbl>
              <c:idx val="1"/>
              <c:layout>
                <c:manualLayout>
                  <c:x val="7.2819906059901227E-2"/>
                  <c:y val="-6.32320316828753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04065674338801"/>
                      <c:h val="0.16397936459276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281-4D8F-B0B9-D44F83F44069}"/>
                </c:ext>
              </c:extLst>
            </c:dLbl>
            <c:dLbl>
              <c:idx val="2"/>
              <c:layout>
                <c:manualLayout>
                  <c:x val="2.5071296760449679E-2"/>
                  <c:y val="0.194331273254130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634830607314038"/>
                      <c:h val="0.168912743352634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FC2-468D-9057-866D3EBE42BA}"/>
                </c:ext>
              </c:extLst>
            </c:dLbl>
            <c:dLbl>
              <c:idx val="3"/>
              <c:layout>
                <c:manualLayout>
                  <c:x val="-9.5175887261360517E-2"/>
                  <c:y val="0.3080964740140533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05094050743657"/>
                      <c:h val="0.210605132691746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FC2-468D-9057-866D3EBE42BA}"/>
                </c:ext>
              </c:extLst>
            </c:dLbl>
            <c:dLbl>
              <c:idx val="4"/>
              <c:layout>
                <c:manualLayout>
                  <c:x val="-0.17063494064028228"/>
                  <c:y val="9.51901690905612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341196452905339"/>
                      <c:h val="0.141396496134595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FC2-468D-9057-866D3EBE42BA}"/>
                </c:ext>
              </c:extLst>
            </c:dLbl>
            <c:dLbl>
              <c:idx val="5"/>
              <c:layout>
                <c:manualLayout>
                  <c:x val="0.36258887847253196"/>
                  <c:y val="7.32826528717940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064216972878391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FC2-468D-9057-866D3EBE42B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StockMoyen!$H$561:$H$566</c:f>
              <c:strCache>
                <c:ptCount val="6"/>
                <c:pt idx="0">
                  <c:v>Coût d'ouverture (-26%)</c:v>
                </c:pt>
                <c:pt idx="1">
                  <c:v>Coût de transport (-28%)</c:v>
                </c:pt>
                <c:pt idx="2">
                  <c:v>Coût de stockage « cyclique » retailer (-38%)</c:v>
                </c:pt>
                <c:pt idx="3">
                  <c:v>Coût de commande et stockage  DC (+13%)</c:v>
                </c:pt>
                <c:pt idx="4">
                  <c:v>Safety stock retailer (-50%)</c:v>
                </c:pt>
                <c:pt idx="5">
                  <c:v>Safety stock DC (-43%)</c:v>
                </c:pt>
              </c:strCache>
            </c:strRef>
          </c:cat>
          <c:val>
            <c:numRef>
              <c:f>StockMoyen!$J$561:$J$566</c:f>
              <c:numCache>
                <c:formatCode>0.0%</c:formatCode>
                <c:ptCount val="6"/>
                <c:pt idx="0">
                  <c:v>0.23895371631502879</c:v>
                </c:pt>
                <c:pt idx="1">
                  <c:v>0.3467923002292107</c:v>
                </c:pt>
                <c:pt idx="2">
                  <c:v>0.25368095921353762</c:v>
                </c:pt>
                <c:pt idx="3">
                  <c:v>0.11836535933214776</c:v>
                </c:pt>
                <c:pt idx="4">
                  <c:v>1.6311911232354842E-2</c:v>
                </c:pt>
                <c:pt idx="5">
                  <c:v>2.5895753675643333E-2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C2-468D-9057-866D3EBE4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499144</xdr:colOff>
      <xdr:row>548</xdr:row>
      <xdr:rowOff>167107</xdr:rowOff>
    </xdr:from>
    <xdr:to>
      <xdr:col>28</xdr:col>
      <xdr:colOff>306137</xdr:colOff>
      <xdr:row>562</xdr:row>
      <xdr:rowOff>137957</xdr:rowOff>
    </xdr:to>
    <xdr:grpSp>
      <xdr:nvGrpSpPr>
        <xdr:cNvPr id="7" name="Groupe 6">
          <a:extLst>
            <a:ext uri="{FF2B5EF4-FFF2-40B4-BE49-F238E27FC236}">
              <a16:creationId xmlns:a16="http://schemas.microsoft.com/office/drawing/2014/main" id="{388FBE3F-EB39-B7A8-F050-C63E54B76AC3}"/>
            </a:ext>
          </a:extLst>
        </xdr:cNvPr>
        <xdr:cNvGrpSpPr/>
      </xdr:nvGrpSpPr>
      <xdr:grpSpPr>
        <a:xfrm>
          <a:off x="11538375" y="99631832"/>
          <a:ext cx="9108696" cy="2824861"/>
          <a:chOff x="9210675" y="46850257"/>
          <a:chExt cx="9128125" cy="2762293"/>
        </a:xfrm>
      </xdr:grpSpPr>
      <xdr:graphicFrame macro="">
        <xdr:nvGraphicFramePr>
          <xdr:cNvPr id="2" name="Graphique 1">
            <a:extLst>
              <a:ext uri="{FF2B5EF4-FFF2-40B4-BE49-F238E27FC236}">
                <a16:creationId xmlns:a16="http://schemas.microsoft.com/office/drawing/2014/main" id="{B1ABD741-262F-7B39-5500-9298CA84FDB2}"/>
              </a:ext>
            </a:extLst>
          </xdr:cNvPr>
          <xdr:cNvGraphicFramePr/>
        </xdr:nvGraphicFramePr>
        <xdr:xfrm>
          <a:off x="9210675" y="4686935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phique 2">
            <a:extLst>
              <a:ext uri="{FF2B5EF4-FFF2-40B4-BE49-F238E27FC236}">
                <a16:creationId xmlns:a16="http://schemas.microsoft.com/office/drawing/2014/main" id="{521C9A97-7549-5CFC-4EDA-5614E55199B3}"/>
              </a:ext>
            </a:extLst>
          </xdr:cNvPr>
          <xdr:cNvGraphicFramePr/>
        </xdr:nvGraphicFramePr>
        <xdr:xfrm>
          <a:off x="13766800" y="46850257"/>
          <a:ext cx="4572000" cy="27495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18</xdr:col>
      <xdr:colOff>78170</xdr:colOff>
      <xdr:row>549</xdr:row>
      <xdr:rowOff>163129</xdr:rowOff>
    </xdr:from>
    <xdr:to>
      <xdr:col>23</xdr:col>
      <xdr:colOff>191813</xdr:colOff>
      <xdr:row>550</xdr:row>
      <xdr:rowOff>45339</xdr:rowOff>
    </xdr:to>
    <xdr:cxnSp macro="">
      <xdr:nvCxnSpPr>
        <xdr:cNvPr id="4" name="Connecteur : en arc 3">
          <a:extLst>
            <a:ext uri="{FF2B5EF4-FFF2-40B4-BE49-F238E27FC236}">
              <a16:creationId xmlns:a16="http://schemas.microsoft.com/office/drawing/2014/main" id="{809C3C3D-B212-421B-AD4E-292B31DE7173}"/>
            </a:ext>
          </a:extLst>
        </xdr:cNvPr>
        <xdr:cNvCxnSpPr/>
      </xdr:nvCxnSpPr>
      <xdr:spPr>
        <a:xfrm flipV="1">
          <a:off x="14376618" y="96376577"/>
          <a:ext cx="3179161" cy="57383"/>
        </a:xfrm>
        <a:prstGeom prst="curvedConnector3">
          <a:avLst/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284055</xdr:colOff>
      <xdr:row>549</xdr:row>
      <xdr:rowOff>68891</xdr:rowOff>
    </xdr:from>
    <xdr:to>
      <xdr:col>21</xdr:col>
      <xdr:colOff>379410</xdr:colOff>
      <xdr:row>550</xdr:row>
      <xdr:rowOff>103962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B6D6CE2-A324-4D29-9AD6-142547D20DB7}"/>
            </a:ext>
          </a:extLst>
        </xdr:cNvPr>
        <xdr:cNvSpPr txBox="1"/>
      </xdr:nvSpPr>
      <xdr:spPr>
        <a:xfrm>
          <a:off x="15808710" y="96282339"/>
          <a:ext cx="708459" cy="210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-28,55%</a:t>
          </a:r>
        </a:p>
      </xdr:txBody>
    </xdr:sp>
    <xdr:clientData/>
  </xdr:twoCellAnchor>
  <xdr:twoCellAnchor>
    <xdr:from>
      <xdr:col>23</xdr:col>
      <xdr:colOff>201706</xdr:colOff>
      <xdr:row>549</xdr:row>
      <xdr:rowOff>70507</xdr:rowOff>
    </xdr:from>
    <xdr:to>
      <xdr:col>23</xdr:col>
      <xdr:colOff>509041</xdr:colOff>
      <xdr:row>550</xdr:row>
      <xdr:rowOff>122084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44408E47-6238-4658-B29C-DCFC8F1B03B4}"/>
            </a:ext>
          </a:extLst>
        </xdr:cNvPr>
        <xdr:cNvSpPr/>
      </xdr:nvSpPr>
      <xdr:spPr>
        <a:xfrm>
          <a:off x="17565672" y="96283955"/>
          <a:ext cx="307335" cy="226750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2" xr16:uid="{83B4FF26-1EB0-4022-9697-14FE93603067}" autoFormatId="16" applyNumberFormats="0" applyBorderFormats="0" applyFontFormats="0" applyPatternFormats="0" applyAlignmentFormats="0" applyWidthHeightFormats="0">
  <queryTableRefresh nextId="24">
    <queryTableFields count="19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6" name="Tps RUN" tableColumnId="16"/>
      <queryTableField id="17" name="GAP" tableColumnId="17"/>
      <queryTableField id="20" name="Part fixe cible" tableColumnId="18"/>
      <queryTableField id="21" name="CInf" tableColumnId="19"/>
      <queryTableField id="15" name="COOP vs SA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" xr16:uid="{1467C81C-60F2-4ACB-B28F-60F699F03C3A}" autoFormatId="16" applyNumberFormats="0" applyBorderFormats="0" applyFontFormats="0" applyPatternFormats="0" applyAlignmentFormats="0" applyWidthHeightFormats="0">
  <queryTableRefresh nextId="24">
    <queryTableFields count="19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6" name="Tps RUN" tableColumnId="16"/>
      <queryTableField id="17" name="GAP" tableColumnId="17"/>
      <queryTableField id="20" name="Part fixe cible" tableColumnId="18"/>
      <queryTableField id="21" name="CInf" tableColumnId="19"/>
      <queryTableField id="15" name="COOP vs SA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3A31A3-CDBE-401D-9341-A9BB1FFB134E}" name="SA" displayName="SA" ref="A1:S361" tableType="queryTable" totalsRowShown="0">
  <autoFilter ref="A1:S361" xr:uid="{8E3A31A3-CDBE-401D-9341-A9BB1FFB134E}"/>
  <tableColumns count="19">
    <tableColumn id="1" xr3:uid="{8CAE0D3F-3554-4138-9F6C-E75B1B0FC027}" uniqueName="1" name="Map" queryTableFieldId="1"/>
    <tableColumn id="2" xr3:uid="{CC58462B-33B9-4B6C-9CAF-7561B157895A}" uniqueName="2" name="CapPercent" queryTableFieldId="2"/>
    <tableColumn id="3" xr3:uid="{493658E3-792E-45CE-AA80-AC13D7337AB9}" uniqueName="3" name="Fd" queryTableFieldId="3"/>
    <tableColumn id="4" xr3:uid="{944DED7C-BF7C-4B71-A2CF-25D3A5BCAABB}" uniqueName="4" name="Scenario" queryTableFieldId="4"/>
    <tableColumn id="5" xr3:uid="{2B991D0E-F539-4A4F-9BFF-BB0867ACE176}" uniqueName="5" name="TotalCost" queryTableFieldId="5"/>
    <tableColumn id="6" xr3:uid="{CA159BA1-69A7-40C1-B9CA-F7EB7111CA60}" uniqueName="6" name="OpenCost" queryTableFieldId="6"/>
    <tableColumn id="7" xr3:uid="{D6F2909C-E4CC-47F4-8E02-A5E3B2F533BB}" uniqueName="7" name="TransCost" queryTableFieldId="7"/>
    <tableColumn id="8" xr3:uid="{64C00A87-EE60-4BC6-B3F8-A40F494A056C}" uniqueName="8" name="StockRCost" queryTableFieldId="8"/>
    <tableColumn id="9" xr3:uid="{8E285F9D-8A53-49C2-B0E0-AD31CE68BC4D}" uniqueName="9" name="StockDCCost" queryTableFieldId="9"/>
    <tableColumn id="10" xr3:uid="{C8D895BA-9D0B-471A-8D81-2A4B3F05175C}" uniqueName="10" name="SafetyRCost" queryTableFieldId="10"/>
    <tableColumn id="11" xr3:uid="{7A121774-073D-475D-AE06-DC58A9BCA5D2}" uniqueName="11" name="SafetyDCCost" queryTableFieldId="11"/>
    <tableColumn id="12" xr3:uid="{8229675B-D5A5-4DA3-829D-A50E1865E4C5}" uniqueName="12" name="NbDC" queryTableFieldId="12"/>
    <tableColumn id="13" xr3:uid="{95F10EC6-615A-4D1F-9CD7-B408A6288DC4}" uniqueName="13" name="Loading Rate" queryTableFieldId="13"/>
    <tableColumn id="14" xr3:uid="{3721AE1B-BDA5-47F9-90C7-A89A0DD20F7A}" uniqueName="14" name="Synergie" queryTableFieldId="14"/>
    <tableColumn id="16" xr3:uid="{686C8EA5-D43A-4A6F-AADB-F57CCB6989EF}" uniqueName="16" name="Tps RUN" queryTableFieldId="16"/>
    <tableColumn id="17" xr3:uid="{44804210-780B-4CC4-8799-E6D422D829C5}" uniqueName="17" name="GAP" queryTableFieldId="17"/>
    <tableColumn id="18" xr3:uid="{3A9FDE4D-6759-4DE1-8F51-3258954B8F63}" uniqueName="18" name="Part fixe cible" queryTableFieldId="20"/>
    <tableColumn id="19" xr3:uid="{9540A69F-EEBE-46A5-A86F-29FDD200A7E2}" uniqueName="19" name="CInf" queryTableFieldId="21"/>
    <tableColumn id="15" xr3:uid="{C83A5931-3491-4182-BE4B-0914820ECBD4}" uniqueName="15" name="COOP vs SA" queryTableField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110542-AECC-4ADD-9637-543A60811184}" name="COOP" displayName="COOP" ref="A1:S181" tableType="queryTable" totalsRowShown="0">
  <autoFilter ref="A1:S181" xr:uid="{47110542-AECC-4ADD-9637-543A60811184}"/>
  <tableColumns count="19">
    <tableColumn id="1" xr3:uid="{A15B05A8-620A-49F9-A3D6-AB343A39502D}" uniqueName="1" name="Map" queryTableFieldId="1"/>
    <tableColumn id="2" xr3:uid="{4E13A77A-D21F-45B7-825A-AB224B524704}" uniqueName="2" name="CapPercent" queryTableFieldId="2"/>
    <tableColumn id="3" xr3:uid="{87F42EF7-AD3A-428C-B070-3FA80EA2CCE0}" uniqueName="3" name="Fd" queryTableFieldId="3"/>
    <tableColumn id="4" xr3:uid="{2679C112-5AD0-4439-B05B-BECD25B62D47}" uniqueName="4" name="Scenario" queryTableFieldId="4"/>
    <tableColumn id="5" xr3:uid="{A9CF1AFD-827C-4AD3-A3DD-F7D396C85BFC}" uniqueName="5" name="TotalCost" queryTableFieldId="5"/>
    <tableColumn id="6" xr3:uid="{2D9CAC81-521D-41B0-8BAF-F0768AF9513F}" uniqueName="6" name="OpenCost" queryTableFieldId="6"/>
    <tableColumn id="7" xr3:uid="{FB6C5B6F-0D38-4159-B4AC-824E36DDCB11}" uniqueName="7" name="TransCost" queryTableFieldId="7"/>
    <tableColumn id="8" xr3:uid="{5463E20D-3913-4CE6-AEEF-DD8F70310E26}" uniqueName="8" name="StockRCost" queryTableFieldId="8"/>
    <tableColumn id="9" xr3:uid="{8778CBC8-F564-4601-9D63-3EDF6BD4D4A7}" uniqueName="9" name="StockDCCost" queryTableFieldId="9"/>
    <tableColumn id="10" xr3:uid="{D3F81EA3-9955-460D-88B6-972BAAAFF9AF}" uniqueName="10" name="SafetyRCost" queryTableFieldId="10"/>
    <tableColumn id="11" xr3:uid="{85354C93-1842-4F16-81C9-E9152407F6B2}" uniqueName="11" name="SafetyDCCost" queryTableFieldId="11"/>
    <tableColumn id="12" xr3:uid="{FB1BF7EC-D8F1-4C4E-A24B-D9B96EFA3F75}" uniqueName="12" name="NbDC" queryTableFieldId="12"/>
    <tableColumn id="13" xr3:uid="{C59C4CE0-C0A7-4D3A-A65D-EFC773448F7D}" uniqueName="13" name="Loading Rate" queryTableFieldId="13"/>
    <tableColumn id="14" xr3:uid="{453B1379-3583-4E6D-A79C-28465317D7E6}" uniqueName="14" name="Synergie" queryTableFieldId="14"/>
    <tableColumn id="16" xr3:uid="{505C72DF-65E4-42ED-8F27-EC7EDBBA36E0}" uniqueName="16" name="Tps RUN" queryTableFieldId="16"/>
    <tableColumn id="17" xr3:uid="{C2D4E539-2F29-462F-A69A-4DD9D78DA7C9}" uniqueName="17" name="GAP" queryTableFieldId="17"/>
    <tableColumn id="18" xr3:uid="{29B63058-2F1A-4F30-9C18-D2C8E8C29114}" uniqueName="18" name="Part fixe cible" queryTableFieldId="20"/>
    <tableColumn id="19" xr3:uid="{198D0F70-CC8E-4D0D-BA9B-4DDDEB7FD821}" uniqueName="19" name="CInf" queryTableFieldId="21"/>
    <tableColumn id="15" xr3:uid="{26F8F136-790B-4005-A0A8-68A55B41E664}" uniqueName="15" name="COOP vs SA" queryTableFieldId="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403633-3705-4324-A0C1-F25FB26503F3}" name="Tableau1" displayName="Tableau1" ref="A3:R543" totalsRowShown="0" headerRowDxfId="50" tableBorderDxfId="49">
  <autoFilter ref="A3:R543" xr:uid="{32403633-3705-4324-A0C1-F25FB26503F3}"/>
  <tableColumns count="18">
    <tableColumn id="1" xr3:uid="{42EB88F7-3CFA-4CFD-A68D-900AD7CEBCF8}" name="Map"/>
    <tableColumn id="2" xr3:uid="{1FE3DE6E-D10A-4F43-90FD-6E1CA45A24CA}" name="CapPercent"/>
    <tableColumn id="3" xr3:uid="{6C69F099-9B0D-4573-A3DB-4B07E2DF618A}" name="Fd"/>
    <tableColumn id="4" xr3:uid="{1E83C3BE-6BAF-4760-87CC-948AB33E2CD5}" name="Scenario"/>
    <tableColumn id="5" xr3:uid="{47C4289F-FF79-4BD2-9034-3EF3FCB13F39}" name="TotalCost" dataDxfId="48"/>
    <tableColumn id="6" xr3:uid="{09982D30-02A5-4238-9D9E-CC694F771D18}" name="OpenCost" dataDxfId="47"/>
    <tableColumn id="7" xr3:uid="{370511EF-3618-44D5-87AC-59DDBC1D090C}" name="TransCost" dataDxfId="46"/>
    <tableColumn id="8" xr3:uid="{9C9B2183-F6B7-41F7-87E3-FA3A277AD6DE}" name="StockRCost" dataDxfId="45"/>
    <tableColumn id="9" xr3:uid="{07FD62EE-9A51-4590-B1F5-FF02D8E03EEB}" name="StockDCCost" dataDxfId="44"/>
    <tableColumn id="10" xr3:uid="{169B6B40-9208-4474-BA1B-1C9B409E49AE}" name="SafetyRCost" dataDxfId="43"/>
    <tableColumn id="11" xr3:uid="{5BF3CF24-6014-4C53-ABD0-E13ED72A5668}" name="SafetyDCCost" dataDxfId="42"/>
    <tableColumn id="12" xr3:uid="{1FEB97B4-186E-4104-B70D-25CB69199CE0}" name="NbDC"/>
    <tableColumn id="13" xr3:uid="{512AA2D7-57BF-4C50-BBE6-FEA1483D2B6B}" name="Loading Rate" dataDxfId="41" dataCellStyle="Pourcentage"/>
    <tableColumn id="14" xr3:uid="{F0E60C71-CF69-4CF8-9FD8-168552514851}" name="Synergie" dataDxfId="40">
      <calculatedColumnFormula>IF(D4&lt;&gt;3,"",(SUMIFS($E:$E,$A:$A,A4,$B:$B,B4,$C:$C,C4,$Q:$Q,Q4,$D:$D,1)+SUMIFS($E:$E,$A:$A,A4,$B:$B,B4,$C:$C,C4,$Q:$Q,Q4,$D:$D,2)-E4)/(SUMIFS($E:$E,$A:$A,A4,$B:$B,B4,$C:$C,C4,$Q:$Q,Q4,$D:$D,1)+SUMIFS($E:$E,$A:$A,A4,$B:$B,B4,$C:$C,C4,$Q:$Q,Q4,$D:$D,2)))</calculatedColumnFormula>
    </tableColumn>
    <tableColumn id="15" xr3:uid="{D4E0174C-B3B8-481F-990D-08CE3AD7672A}" name="Tps RUN"/>
    <tableColumn id="16" xr3:uid="{847B36DC-45E8-4035-8551-A8A3611DDBED}" name="GAP" dataDxfId="39" dataCellStyle="Pourcentage"/>
    <tableColumn id="17" xr3:uid="{B1AD88C8-FC76-4C29-AE12-D2287B51130F}" name="Part fixe cible" dataCellStyle="Pourcentage"/>
    <tableColumn id="18" xr3:uid="{D5222DB5-E07E-4B5E-8CD9-AF00232850D4}" name="CInf" dataDxfId="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82D9C8-E329-463B-965F-1F246828B752}" name="Tableau4" displayName="Tableau4" ref="A2:V782" totalsRowShown="0" headerRowDxfId="37" headerRowBorderDxfId="36" tableBorderDxfId="35">
  <autoFilter ref="A2:V782" xr:uid="{CF82D9C8-E329-463B-965F-1F246828B752}"/>
  <tableColumns count="22">
    <tableColumn id="1" xr3:uid="{D227E57B-8E64-493F-973A-351EE7C234DC}" name="Map"/>
    <tableColumn id="2" xr3:uid="{71E44F9B-71B7-4AA6-BC8A-CA25343FEB83}" name="Cap%"/>
    <tableColumn id="3" xr3:uid="{D11365F7-0ADE-4FAB-B90F-CFA5BB6D1E52}" name="Fd"/>
    <tableColumn id="4" xr3:uid="{47478D83-E223-4A98-BB05-D3F3D99966D9}" name="Part fixe cible"/>
    <tableColumn id="5" xr3:uid="{D2802924-0672-47C3-AF17-9197153C5681}" name="CInf" dataDxfId="34"/>
    <tableColumn id="6" xr3:uid="{585755B8-5A94-4B2B-A2F6-15F4CE845BE7}" name="Scénario"/>
    <tableColumn id="7" xr3:uid="{19D28656-417D-4A86-83B9-4236E730394F}" name="Coût total" dataDxfId="33"/>
    <tableColumn id="8" xr3:uid="{77546480-B3AF-41DC-943F-7A3F9C1DE7BD}" name="Coût d’ouverture total" dataDxfId="32"/>
    <tableColumn id="9" xr3:uid="{309A40F1-E101-4E20-B3BB-D2651EA7F767}" name="Coût fixe d’ouverture" dataDxfId="31"/>
    <tableColumn id="10" xr3:uid="{ADC985F8-3446-4D93-B1ED-754FB57B077C}" name="Coût variable d’ouverture" dataDxfId="30"/>
    <tableColumn id="11" xr3:uid="{2CBA1D27-5559-4289-AB93-D3CF505228AF}" name="Part fixe observée" dataCellStyle="Pourcentage"/>
    <tableColumn id="12" xr3:uid="{91948F61-F277-4E22-BFCA-37504B0D1027}" name="Demande² observée" dataDxfId="29"/>
    <tableColumn id="13" xr3:uid="{0354AB4F-965B-4044-BD67-C8F54360C1BA}" name="Coût de transport" dataDxfId="28"/>
    <tableColumn id="14" xr3:uid="{11C749EC-1027-4C5F-B9E4-52454C5FE9E2}" name="Coût de stockage retailers" dataDxfId="27"/>
    <tableColumn id="15" xr3:uid="{6B5D4E6C-D32F-46DC-88AB-00243E911F68}" name="Coût de stockage DC" dataDxfId="26"/>
    <tableColumn id="16" xr3:uid="{239BD459-B523-4AB0-9936-B2E044FC21DE}" name="Coût de stock de sécurité retailers" dataDxfId="25"/>
    <tableColumn id="17" xr3:uid="{07ADE347-0CF2-4C0E-AA85-226257D61D12}" name="Coût de stock de sécurité DC" dataDxfId="24"/>
    <tableColumn id="18" xr3:uid="{540584A5-7165-4C0A-94CD-CB52F571825A}" name="Nombre de DC ouverts"/>
    <tableColumn id="19" xr3:uid="{DEA6C09B-5701-4575-A423-2E457B4E541F}" name="Taux de chargement moyen" dataDxfId="23" dataCellStyle="Pourcentage"/>
    <tableColumn id="20" xr3:uid="{82131E34-32CB-4F8C-A2CE-D3331B76306B}" name="Temps de résolution (s)"/>
    <tableColumn id="21" xr3:uid="{5AC4C13C-CBF5-4A3D-9B38-382B494C8927}" name="Gap" dataDxfId="22" dataCellStyle="Pourcentage"/>
    <tableColumn id="22" xr3:uid="{0785AE22-FAEA-4D0A-B8AC-2DC902684D9B}" name="Synergie " dataDxfId="21">
      <calculatedColumnFormula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E8CF223-9B33-4B11-A40A-233A681FD629}" name="Tableau5" displayName="Tableau5" ref="A3:U55" totalsRowShown="0" headerRowDxfId="20" dataDxfId="18" headerRowBorderDxfId="19" tableBorderDxfId="17" dataCellStyle="Pourcentage">
  <autoFilter ref="A3:U55" xr:uid="{6E8CF223-9B33-4B11-A40A-233A681FD629}"/>
  <sortState xmlns:xlrd2="http://schemas.microsoft.com/office/spreadsheetml/2017/richdata2" ref="A4:U55">
    <sortCondition descending="1" ref="G3:G55"/>
  </sortState>
  <tableColumns count="21">
    <tableColumn id="1" xr3:uid="{FD62E332-915D-4C12-90A1-464ACDCC1C90}" name="Cap%" dataDxfId="16"/>
    <tableColumn id="2" xr3:uid="{C9086EFF-C8C0-4404-8725-BFA53F48F0D3}" name="Fd" dataDxfId="15"/>
    <tableColumn id="3" xr3:uid="{EA2D8537-E2C2-47B4-845F-9DF11A499D16}" name="Part fixe cible" dataDxfId="14" dataCellStyle="Pourcentage"/>
    <tableColumn id="4" xr3:uid="{3E7B5B2A-9A99-4BBD-A914-969FE2AADC3E}" name="Scénario" dataDxfId="13"/>
    <tableColumn id="5" xr3:uid="{5E8029A6-40E4-4B5A-8828-43ECFDA9CCB2}" name="CInf moyen">
      <calculatedColumnFormula>AVERAGEIFS(Tableau4[[#All],[CInf]],Tableau4[[#All],[Cap%]],A4,Tableau4[[#All],[Fd]],B4,Tableau4[[#All],[Part fixe cible]],C4,Tableau4[[#All],[Scénario]],D4)</calculatedColumnFormula>
    </tableColumn>
    <tableColumn id="6" xr3:uid="{D6F2412D-12FE-4B02-9BA2-A912DA1C45FB}" name="Coût total">
      <calculatedColumnFormula>AVERAGEIFS(Tableau4[[#All],[Coût total]],Tableau4[[#All],[Cap%]],A4,Tableau4[[#All],[Fd]],B4,Tableau4[[#All],[Part fixe cible]],C4,Tableau4[[#All],[Scénario]],D4)</calculatedColumnFormula>
    </tableColumn>
    <tableColumn id="7" xr3:uid="{179E056A-B86F-45F4-8E6F-D7AB7984FC8F}" name="Coût d’ouverture total">
      <calculatedColumnFormula>AVERAGEIFS(Tableau4[[#All],[Coût d’ouverture total]],Tableau4[[#All],[Cap%]],A4,Tableau4[[#All],[Fd]],B4,Tableau4[[#All],[Part fixe cible]],C4,Tableau4[[#All],[Scénario]],D4)</calculatedColumnFormula>
    </tableColumn>
    <tableColumn id="8" xr3:uid="{D4A0BF4A-9782-471E-BDED-52B8CA70F7DF}" name="Coût fixe d’ouverture">
      <calculatedColumnFormula>AVERAGEIFS(Tableau4[[#All],[Coût fixe d’ouverture]],Tableau4[[#All],[Cap%]],A4,Tableau4[[#All],[Fd]],B4,Tableau4[[#All],[Part fixe cible]],C4,Tableau4[[#All],[Scénario]],D4)</calculatedColumnFormula>
    </tableColumn>
    <tableColumn id="9" xr3:uid="{459EB708-6D71-481B-970C-961E2E8B4ECB}" name="Coût variable d’ouverture">
      <calculatedColumnFormula>AVERAGEIFS(Tableau4[[#All],[Coût variable d’ouverture]],Tableau4[[#All],[Cap%]],A4,Tableau4[[#All],[Fd]],B4,Tableau4[[#All],[Part fixe cible]],C4,Tableau4[[#All],[Scénario]],D4)</calculatedColumnFormula>
    </tableColumn>
    <tableColumn id="10" xr3:uid="{4957C405-9099-4E6C-82C5-39320C3898CB}" name="Part fixe observée" dataDxfId="12" dataCellStyle="Pourcentage">
      <calculatedColumnFormula>AVERAGEIFS(Tableau4[[#All],[Part fixe observée]],Tableau4[[#All],[Cap%]],A4,Tableau4[[#All],[Fd]],B4,Tableau4[[#All],[Part fixe cible]],C4,Tableau4[[#All],[Scénario]],D4)</calculatedColumnFormula>
    </tableColumn>
    <tableColumn id="11" xr3:uid="{DA2F252B-D94C-460E-9BB0-9E9FBCB293B4}" name="Demande² observée">
      <calculatedColumnFormula>AVERAGEIFS(Tableau4[[#All],[Demande² observée]],Tableau4[[#All],[Cap%]],A4,Tableau4[[#All],[Fd]],B4,Tableau4[[#All],[Part fixe cible]],C4,Tableau4[[#All],[Scénario]],D4)</calculatedColumnFormula>
    </tableColumn>
    <tableColumn id="12" xr3:uid="{E8EB820F-FE3F-42C0-8863-85B0F3AC7C7C}" name="Coût de transport">
      <calculatedColumnFormula>AVERAGEIFS(Tableau4[[#All],[Coût de transport]],Tableau4[[#All],[Cap%]],A4,Tableau4[[#All],[Fd]],B4,Tableau4[[#All],[Part fixe cible]],C4,Tableau4[[#All],[Scénario]],D4)</calculatedColumnFormula>
    </tableColumn>
    <tableColumn id="13" xr3:uid="{1DE8604C-18CC-454D-BD0E-CBAD88FE3220}" name="Coût de stockage retailers">
      <calculatedColumnFormula>AVERAGEIFS(Tableau4[[#All],[Coût de stockage retailers]],Tableau4[[#All],[Cap%]],A4,Tableau4[[#All],[Fd]],B4,Tableau4[[#All],[Part fixe cible]],C4,Tableau4[[#All],[Scénario]],D4)</calculatedColumnFormula>
    </tableColumn>
    <tableColumn id="14" xr3:uid="{2F3F5183-F8BE-45CD-B132-D874E2506FF8}" name="Coût de stockage DC">
      <calculatedColumnFormula>AVERAGEIFS(Tableau4[[#All],[Coût de stockage DC]],Tableau4[[#All],[Cap%]],A4,Tableau4[[#All],[Fd]],B4,Tableau4[[#All],[Part fixe cible]],C4,Tableau4[[#All],[Scénario]],D4)</calculatedColumnFormula>
    </tableColumn>
    <tableColumn id="15" xr3:uid="{42CBAB30-D441-44D6-A1A3-F22A7C451EBF}" name="Coût de stock de sécurité retailers">
      <calculatedColumnFormula>AVERAGEIFS(Tableau4[[#All],[Coût de stock de sécurité retailers]],Tableau4[[#All],[Cap%]],A4,Tableau4[[#All],[Fd]],B4,Tableau4[[#All],[Part fixe cible]],C4,Tableau4[[#All],[Scénario]],D4)</calculatedColumnFormula>
    </tableColumn>
    <tableColumn id="16" xr3:uid="{64649655-53D9-4066-B5E7-A248B57669ED}" name="Coût de stock de sécurité DC">
      <calculatedColumnFormula>AVERAGEIFS(Tableau4[[#All],[Coût de stock de sécurité DC]],Tableau4[[#All],[Cap%]],A4,Tableau4[[#All],[Fd]],B4,Tableau4[[#All],[Part fixe cible]],C4,Tableau4[[#All],[Scénario]],D4)</calculatedColumnFormula>
    </tableColumn>
    <tableColumn id="17" xr3:uid="{8FDE6527-CC58-48F0-AB44-183E4FBC512F}" name="Nombre de DC ouverts" dataDxfId="11">
      <calculatedColumnFormula>AVERAGEIFS(Tableau4[[#All],[Nombre de DC ouverts]],Tableau4[[#All],[Cap%]],A4,Tableau4[[#All],[Fd]],B4,Tableau4[[#All],[Part fixe cible]],C4,Tableau4[[#All],[Scénario]],D4)</calculatedColumnFormula>
    </tableColumn>
    <tableColumn id="18" xr3:uid="{4F5768D5-41B9-41D7-977C-2C06EEA17688}" name="Taux de chargement moyen" dataDxfId="10" dataCellStyle="Pourcentage">
      <calculatedColumnFormula>AVERAGEIFS(Tableau4[[#All],[Taux de chargement moyen]],Tableau4[[#All],[Cap%]],A4,Tableau4[[#All],[Fd]],B4,Tableau4[[#All],[Part fixe cible]],C4,Tableau4[[#All],[Scénario]],D4)</calculatedColumnFormula>
    </tableColumn>
    <tableColumn id="19" xr3:uid="{56DD9D6A-01E4-4ED4-AA11-7168428F2719}" name="Temps de résolution (s)">
      <calculatedColumnFormula>AVERAGEIFS(Tableau4[[#All],[Temps de résolution (s)]],Tableau4[[#All],[Cap%]],A4,Tableau4[[#All],[Fd]],B4,Tableau4[[#All],[Part fixe cible]],C4,Tableau4[[#All],[Scénario]],D4)</calculatedColumnFormula>
    </tableColumn>
    <tableColumn id="20" xr3:uid="{64543966-02DC-4D1D-9144-AD6304F67411}" name="Gap" dataDxfId="9" dataCellStyle="Pourcentage">
      <calculatedColumnFormula>AVERAGEIFS(Tableau4[[#All],[Gap]],Tableau4[[#All],[Cap%]],A4,Tableau4[[#All],[Fd]],B4,Tableau4[[#All],[Part fixe cible]],C4,Tableau4[[#All],[Scénario]],D4)</calculatedColumnFormula>
    </tableColumn>
    <tableColumn id="21" xr3:uid="{46F0F467-EEE2-4E1A-B2B0-A790841D0872}" name="Synergie " dataDxfId="8" dataCellStyle="Pourcentage">
      <calculatedColumnFormula>AVERAGEIFS(Tableau4[[#All],[Synergie ]],Tableau4[[#All],[Cap%]],A4,Tableau4[[#All],[Fd]],B4,Tableau4[[#All],[Part fixe cible]],C4,Tableau4[[#All],[Scénario]],3)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E9CA1F9-6EF2-4CE6-A550-4641E15835F9}" name="Tableau6" displayName="Tableau6" ref="A2:U5" totalsRowShown="0" headerRowDxfId="7" headerRowBorderDxfId="6" tableBorderDxfId="5" totalsRowBorderDxfId="4">
  <autoFilter ref="A2:U5" xr:uid="{8E9CA1F9-6EF2-4CE6-A550-4641E15835F9}"/>
  <tableColumns count="21">
    <tableColumn id="1" xr3:uid="{5D0B4BA7-EE52-4695-BC4E-CEA0BFD5B83D}" name="Cap%"/>
    <tableColumn id="2" xr3:uid="{DD19A34C-4476-4E3A-A7C6-A51CCC1725C2}" name="Fd"/>
    <tableColumn id="3" xr3:uid="{EBBB465C-DC17-4130-B0AF-0F0C6016AE6E}" name="Part fixe cible"/>
    <tableColumn id="4" xr3:uid="{1AC94703-AAAF-492D-BBAC-ECCBAC5408A6}" name="Scénario"/>
    <tableColumn id="5" xr3:uid="{12657675-D761-4443-881A-F0AE6125C0DA}" name="CInf moyen">
      <calculatedColumnFormula>AVERAGEIFS(Tableau4[[#All],[CInf]],Tableau4[[#All],[Cap%]],A3,Tableau4[[#All],[Fd]],B3,Tableau4[[#All],[Part fixe cible]],C3,Tableau4[[#All],[Scénario]],D3)</calculatedColumnFormula>
    </tableColumn>
    <tableColumn id="6" xr3:uid="{3772684E-090F-4DF4-931F-D5974EEE253C}" name="Coût total">
      <calculatedColumnFormula>AVERAGEIFS(Tableau4[[#All],[Coût total]],Tableau4[[#All],[Cap%]],A3,Tableau4[[#All],[Fd]],B3,Tableau4[[#All],[Part fixe cible]],C3,Tableau4[[#All],[Scénario]],D3)</calculatedColumnFormula>
    </tableColumn>
    <tableColumn id="7" xr3:uid="{BE022BD0-D4A2-4779-A70B-4448F94CED05}" name="Coût d’ouverture total">
      <calculatedColumnFormula>AVERAGEIFS(Tableau4[[#All],[Coût d’ouverture total]],Tableau4[[#All],[Cap%]],A3,Tableau4[[#All],[Fd]],B3,Tableau4[[#All],[Part fixe cible]],C3,Tableau4[[#All],[Scénario]],D3)</calculatedColumnFormula>
    </tableColumn>
    <tableColumn id="8" xr3:uid="{9E477EA9-AA13-4199-96FF-DF1B5B394CF5}" name="Coût fixe d’ouverture">
      <calculatedColumnFormula>AVERAGEIFS(Tableau4[[#All],[Coût fixe d’ouverture]],Tableau4[[#All],[Cap%]],A3,Tableau4[[#All],[Fd]],B3,Tableau4[[#All],[Part fixe cible]],C3,Tableau4[[#All],[Scénario]],D3)</calculatedColumnFormula>
    </tableColumn>
    <tableColumn id="9" xr3:uid="{181D7462-47FD-4B43-BB64-E7BB39FBDBCA}" name="Coût variable d’ouverture">
      <calculatedColumnFormula>AVERAGEIFS(Tableau4[[#All],[Coût variable d’ouverture]],Tableau4[[#All],[Cap%]],A3,Tableau4[[#All],[Fd]],B3,Tableau4[[#All],[Part fixe cible]],C3,Tableau4[[#All],[Scénario]],D3)</calculatedColumnFormula>
    </tableColumn>
    <tableColumn id="10" xr3:uid="{19E100C5-21A7-4F29-829E-3C73773DAE34}" name="Part fixe observée">
      <calculatedColumnFormula>AVERAGEIFS(Tableau4[[#All],[Part fixe observée]],Tableau4[[#All],[Cap%]],A3,Tableau4[[#All],[Fd]],B3,Tableau4[[#All],[Part fixe cible]],C3,Tableau4[[#All],[Scénario]],D3)</calculatedColumnFormula>
    </tableColumn>
    <tableColumn id="11" xr3:uid="{E0C41689-F0B2-4C7F-AFD5-4A8D672F79DF}" name="Stock moyen utilisé">
      <calculatedColumnFormula>AVERAGEIFS(Tableau4[[#All],[Demande² observée]],Tableau4[[#All],[Cap%]],A3,Tableau4[[#All],[Fd]],B3,Tableau4[[#All],[Part fixe cible]],C3,Tableau4[[#All],[Scénario]],D3)</calculatedColumnFormula>
    </tableColumn>
    <tableColumn id="12" xr3:uid="{6664D516-5B12-4631-B13A-719C075740F5}" name="Coût de transport">
      <calculatedColumnFormula>AVERAGEIFS(Tableau4[[#All],[Coût de transport]],Tableau4[[#All],[Cap%]],A3,Tableau4[[#All],[Fd]],B3,Tableau4[[#All],[Part fixe cible]],C3,Tableau4[[#All],[Scénario]],D3)</calculatedColumnFormula>
    </tableColumn>
    <tableColumn id="13" xr3:uid="{9BA18976-519D-40D6-86EB-B08A25A6C569}" name="Coût de stockage retailers">
      <calculatedColumnFormula>AVERAGEIFS(Tableau4[[#All],[Coût de stockage retailers]],Tableau4[[#All],[Cap%]],A3,Tableau4[[#All],[Fd]],B3,Tableau4[[#All],[Part fixe cible]],C3,Tableau4[[#All],[Scénario]],D3)</calculatedColumnFormula>
    </tableColumn>
    <tableColumn id="14" xr3:uid="{9924D74E-8737-4B1C-B194-2203A113B4E7}" name="Coût de stockage DC">
      <calculatedColumnFormula>AVERAGEIFS(Tableau4[[#All],[Coût de stockage DC]],Tableau4[[#All],[Cap%]],A3,Tableau4[[#All],[Fd]],B3,Tableau4[[#All],[Part fixe cible]],C3,Tableau4[[#All],[Scénario]],D3)</calculatedColumnFormula>
    </tableColumn>
    <tableColumn id="15" xr3:uid="{7AE948FC-B4CA-4460-9D84-73AEFC636006}" name="Coût de stock de sécurité retailers">
      <calculatedColumnFormula>AVERAGEIFS(Tableau4[[#All],[Coût de stock de sécurité retailers]],Tableau4[[#All],[Cap%]],A3,Tableau4[[#All],[Fd]],B3,Tableau4[[#All],[Part fixe cible]],C3,Tableau4[[#All],[Scénario]],D3)</calculatedColumnFormula>
    </tableColumn>
    <tableColumn id="16" xr3:uid="{482851F5-963F-4699-B247-972FEC20DF65}" name="Coût de stock de sécurité DC">
      <calculatedColumnFormula>AVERAGEIFS(Tableau4[[#All],[Coût de stock de sécurité DC]],Tableau4[[#All],[Cap%]],A3,Tableau4[[#All],[Fd]],B3,Tableau4[[#All],[Part fixe cible]],C3,Tableau4[[#All],[Scénario]],D3)</calculatedColumnFormula>
    </tableColumn>
    <tableColumn id="17" xr3:uid="{9F834157-8AF0-44DF-A461-DC682D819130}" name="Nombre de DC ouverts">
      <calculatedColumnFormula>AVERAGEIFS(Tableau4[[#All],[Nombre de DC ouverts]],Tableau4[[#All],[Cap%]],A3,Tableau4[[#All],[Fd]],B3,Tableau4[[#All],[Part fixe cible]],C3,Tableau4[[#All],[Scénario]],D3)</calculatedColumnFormula>
    </tableColumn>
    <tableColumn id="18" xr3:uid="{C6FF4C22-54D6-43A0-9201-1D1671E8B846}" name="Taux de chargement moyen">
      <calculatedColumnFormula>AVERAGEIFS(Tableau4[[#All],[Taux de chargement moyen]],Tableau4[[#All],[Cap%]],A3,Tableau4[[#All],[Fd]],B3,Tableau4[[#All],[Part fixe cible]],C3,Tableau4[[#All],[Scénario]],D3)</calculatedColumnFormula>
    </tableColumn>
    <tableColumn id="19" xr3:uid="{D2D274AB-629B-48E8-8638-B6CA6DB629B5}" name="Temps de résolution (s)">
      <calculatedColumnFormula>AVERAGEIFS(Tableau4[[#All],[Temps de résolution (s)]],Tableau4[[#All],[Cap%]],A3,Tableau4[[#All],[Fd]],B3,Tableau4[[#All],[Part fixe cible]],C3,Tableau4[[#All],[Scénario]],D3)</calculatedColumnFormula>
    </tableColumn>
    <tableColumn id="20" xr3:uid="{BC033B34-4DBA-423F-8352-5E11C7292490}" name="Gap">
      <calculatedColumnFormula>AVERAGEIFS(Tableau4[[#All],[Gap]],Tableau4[[#All],[Cap%]],A3,Tableau4[[#All],[Fd]],B3,Tableau4[[#All],[Part fixe cible]],C3,Tableau4[[#All],[Scénario]],D3)</calculatedColumnFormula>
    </tableColumn>
    <tableColumn id="21" xr3:uid="{D2B7040E-8140-48C6-B72D-BCD98D3565B7}" name="Synergie ">
      <calculatedColumnFormula>AVERAGEIFS(Tableau4[[#All],[Synergie ]],Tableau4[[#All],[Cap%]],A3,Tableau4[[#All],[Fd]],B3,Tableau4[[#All],[Part fixe cible]],C3,Tableau4[[#All],[Scénario]],3)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564741-9510-48BA-9B92-5BCAE4146651}" name="Tableau7" displayName="Tableau7" ref="A7:U10" totalsRowShown="0" headerRowDxfId="3" headerRowBorderDxfId="2" tableBorderDxfId="1" totalsRowBorderDxfId="0">
  <autoFilter ref="A7:U10" xr:uid="{E0564741-9510-48BA-9B92-5BCAE4146651}"/>
  <tableColumns count="21">
    <tableColumn id="1" xr3:uid="{5E806031-D995-40BC-84F8-8B90B338C1B2}" name="Cap%"/>
    <tableColumn id="2" xr3:uid="{E95C974F-9901-482D-B933-43DB658E0DAF}" name="Fd"/>
    <tableColumn id="3" xr3:uid="{07C3838F-74B1-431B-9346-7B7C1A47CBD5}" name="Part fixe cible"/>
    <tableColumn id="4" xr3:uid="{8B43B0A8-432C-4B37-9473-600F43EC1018}" name="Scénario"/>
    <tableColumn id="5" xr3:uid="{08D4C851-7269-452C-8389-55E92811C03A}" name="CInf moyen">
      <calculatedColumnFormula>AVERAGEIFS(Tableau4[[#All],[CInf]],Tableau4[[#All],[Cap%]],A8,Tableau4[[#All],[Fd]],B8,Tableau4[[#All],[Part fixe cible]],C8,Tableau4[[#All],[Scénario]],D8)</calculatedColumnFormula>
    </tableColumn>
    <tableColumn id="6" xr3:uid="{ECC96F6B-C859-4CC5-9063-992827CF8F8F}" name="Coût total">
      <calculatedColumnFormula>AVERAGEIFS(Tableau4[[#All],[Coût total]],Tableau4[[#All],[Cap%]],A8,Tableau4[[#All],[Fd]],B8,Tableau4[[#All],[Part fixe cible]],C8,Tableau4[[#All],[Scénario]],D8)</calculatedColumnFormula>
    </tableColumn>
    <tableColumn id="7" xr3:uid="{81AC3D75-36E6-4879-9563-545DF4B1A66A}" name="Coût d’ouverture total">
      <calculatedColumnFormula>AVERAGEIFS(Tableau4[[#All],[Coût d’ouverture total]],Tableau4[[#All],[Cap%]],A8,Tableau4[[#All],[Fd]],B8,Tableau4[[#All],[Part fixe cible]],C8,Tableau4[[#All],[Scénario]],D8)</calculatedColumnFormula>
    </tableColumn>
    <tableColumn id="8" xr3:uid="{F0150AE6-8873-425D-BA50-D7E4B4D2542D}" name="Coût fixe d’ouverture">
      <calculatedColumnFormula>AVERAGEIFS(Tableau4[[#All],[Coût fixe d’ouverture]],Tableau4[[#All],[Cap%]],A8,Tableau4[[#All],[Fd]],B8,Tableau4[[#All],[Part fixe cible]],C8,Tableau4[[#All],[Scénario]],D8)</calculatedColumnFormula>
    </tableColumn>
    <tableColumn id="9" xr3:uid="{117EA46C-D139-4A6A-A13F-C8CC40BCB809}" name="Coût variable d’ouverture">
      <calculatedColumnFormula>AVERAGEIFS(Tableau4[[#All],[Coût variable d’ouverture]],Tableau4[[#All],[Cap%]],A8,Tableau4[[#All],[Fd]],B8,Tableau4[[#All],[Part fixe cible]],C8,Tableau4[[#All],[Scénario]],D8)</calculatedColumnFormula>
    </tableColumn>
    <tableColumn id="10" xr3:uid="{451CFD54-FA1B-463C-A682-982A0B511EA2}" name="Part fixe observée">
      <calculatedColumnFormula>AVERAGEIFS(Tableau4[[#All],[Part fixe observée]],Tableau4[[#All],[Cap%]],A8,Tableau4[[#All],[Fd]],B8,Tableau4[[#All],[Part fixe cible]],C8,Tableau4[[#All],[Scénario]],D8)</calculatedColumnFormula>
    </tableColumn>
    <tableColumn id="11" xr3:uid="{792738D5-438C-40ED-A83C-686560D5F102}" name="Stock moyen utilisé">
      <calculatedColumnFormula>AVERAGEIFS(Tableau4[[#All],[Demande² observée]],Tableau4[[#All],[Cap%]],A8,Tableau4[[#All],[Fd]],B8,Tableau4[[#All],[Part fixe cible]],C8,Tableau4[[#All],[Scénario]],D8)</calculatedColumnFormula>
    </tableColumn>
    <tableColumn id="12" xr3:uid="{4A8BEAA4-8A7C-4BD7-A6CE-90210E4D53AF}" name="Coût de transport">
      <calculatedColumnFormula>AVERAGEIFS(Tableau4[[#All],[Coût de transport]],Tableau4[[#All],[Cap%]],A8,Tableau4[[#All],[Fd]],B8,Tableau4[[#All],[Part fixe cible]],C8,Tableau4[[#All],[Scénario]],D8)</calculatedColumnFormula>
    </tableColumn>
    <tableColumn id="13" xr3:uid="{77837ED8-2CCF-46EA-AEE8-0DF839C4FE78}" name="Coût de stockage retailers">
      <calculatedColumnFormula>AVERAGEIFS(Tableau4[[#All],[Coût de stockage retailers]],Tableau4[[#All],[Cap%]],A8,Tableau4[[#All],[Fd]],B8,Tableau4[[#All],[Part fixe cible]],C8,Tableau4[[#All],[Scénario]],D8)</calculatedColumnFormula>
    </tableColumn>
    <tableColumn id="14" xr3:uid="{6F4F8FE8-484F-4CD5-8510-34B790FA4D18}" name="Coût de stockage DC">
      <calculatedColumnFormula>AVERAGEIFS(Tableau4[[#All],[Coût de stockage DC]],Tableau4[[#All],[Cap%]],A8,Tableau4[[#All],[Fd]],B8,Tableau4[[#All],[Part fixe cible]],C8,Tableau4[[#All],[Scénario]],D8)</calculatedColumnFormula>
    </tableColumn>
    <tableColumn id="15" xr3:uid="{DB78BDF4-C938-46DA-9EEE-C3E391A08D4A}" name="Coût de stock de sécurité retailers">
      <calculatedColumnFormula>AVERAGEIFS(Tableau4[[#All],[Coût de stock de sécurité retailers]],Tableau4[[#All],[Cap%]],A8,Tableau4[[#All],[Fd]],B8,Tableau4[[#All],[Part fixe cible]],C8,Tableau4[[#All],[Scénario]],D8)</calculatedColumnFormula>
    </tableColumn>
    <tableColumn id="16" xr3:uid="{970DD3AF-3442-4C92-BE12-9158CC74576C}" name="Coût de stock de sécurité DC">
      <calculatedColumnFormula>AVERAGEIFS(Tableau4[[#All],[Coût de stock de sécurité DC]],Tableau4[[#All],[Cap%]],A8,Tableau4[[#All],[Fd]],B8,Tableau4[[#All],[Part fixe cible]],C8,Tableau4[[#All],[Scénario]],D8)</calculatedColumnFormula>
    </tableColumn>
    <tableColumn id="17" xr3:uid="{0023A299-8915-4B52-B6D1-1E189774D4AD}" name="Nombre de DC ouverts">
      <calculatedColumnFormula>AVERAGEIFS(Tableau4[[#All],[Nombre de DC ouverts]],Tableau4[[#All],[Cap%]],A8,Tableau4[[#All],[Fd]],B8,Tableau4[[#All],[Part fixe cible]],C8,Tableau4[[#All],[Scénario]],D8)</calculatedColumnFormula>
    </tableColumn>
    <tableColumn id="18" xr3:uid="{DCB897FB-327D-43ED-B172-AF5B7995D0E8}" name="Taux de chargement moyen">
      <calculatedColumnFormula>AVERAGEIFS(Tableau4[[#All],[Taux de chargement moyen]],Tableau4[[#All],[Cap%]],A8,Tableau4[[#All],[Fd]],B8,Tableau4[[#All],[Part fixe cible]],C8,Tableau4[[#All],[Scénario]],D8)</calculatedColumnFormula>
    </tableColumn>
    <tableColumn id="19" xr3:uid="{F694994A-35B5-458F-90B9-61158E718D0B}" name="Temps de résolution (s)">
      <calculatedColumnFormula>AVERAGEIFS(Tableau4[[#All],[Temps de résolution (s)]],Tableau4[[#All],[Cap%]],A8,Tableau4[[#All],[Fd]],B8,Tableau4[[#All],[Part fixe cible]],C8,Tableau4[[#All],[Scénario]],D8)</calculatedColumnFormula>
    </tableColumn>
    <tableColumn id="20" xr3:uid="{9D676CF4-881D-4F30-9FF4-A1755E25B80F}" name="Gap">
      <calculatedColumnFormula>AVERAGEIFS(Tableau4[[#All],[Gap]],Tableau4[[#All],[Cap%]],A8,Tableau4[[#All],[Fd]],B8,Tableau4[[#All],[Part fixe cible]],C8,Tableau4[[#All],[Scénario]],D8)</calculatedColumnFormula>
    </tableColumn>
    <tableColumn id="21" xr3:uid="{E4B8B9A7-F916-43D1-AC83-BE989AB15C4F}" name="Synergie ">
      <calculatedColumnFormula>AVERAGEIFS(Tableau4[[#All],[Synergie ]],Tableau4[[#All],[Cap%]],A8,Tableau4[[#All],[Fd]],B8,Tableau4[[#All],[Part fixe cible]],C8,Tableau4[[#All],[Scénario]],3)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40D3-6C45-4B63-B22E-8315233A6995}">
  <sheetPr>
    <tabColor theme="8"/>
  </sheetPr>
  <dimension ref="A1:S361"/>
  <sheetViews>
    <sheetView topLeftCell="D142" workbookViewId="0">
      <selection activeCell="I148" sqref="I148"/>
    </sheetView>
  </sheetViews>
  <sheetFormatPr baseColWidth="10" defaultColWidth="11.453125" defaultRowHeight="14.5" x14ac:dyDescent="0.35"/>
  <cols>
    <col min="1" max="1" width="6.6328125" bestFit="1" customWidth="1"/>
    <col min="2" max="2" width="12.90625" bestFit="1" customWidth="1"/>
    <col min="3" max="3" width="5.1796875" bestFit="1" customWidth="1"/>
    <col min="4" max="4" width="10.453125" bestFit="1" customWidth="1"/>
    <col min="5" max="7" width="11.81640625" bestFit="1" customWidth="1"/>
    <col min="8" max="8" width="12.81640625" bestFit="1" customWidth="1"/>
    <col min="9" max="9" width="14.1796875" bestFit="1" customWidth="1"/>
    <col min="10" max="10" width="13.36328125" bestFit="1" customWidth="1"/>
    <col min="11" max="11" width="14.7265625" bestFit="1" customWidth="1"/>
    <col min="12" max="12" width="8" bestFit="1" customWidth="1"/>
    <col min="13" max="13" width="13.81640625" bestFit="1" customWidth="1"/>
    <col min="14" max="14" width="10.26953125" bestFit="1" customWidth="1"/>
    <col min="15" max="15" width="10.08984375" bestFit="1" customWidth="1"/>
    <col min="16" max="16" width="11.81640625" bestFit="1" customWidth="1"/>
    <col min="17" max="17" width="14.453125" bestFit="1" customWidth="1"/>
    <col min="18" max="18" width="11.81640625" bestFit="1" customWidth="1"/>
    <col min="19" max="19" width="12.7265625" bestFit="1" customWidth="1"/>
  </cols>
  <sheetData>
    <row r="1" spans="1:19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25</v>
      </c>
      <c r="P1" t="s">
        <v>26</v>
      </c>
      <c r="Q1" t="s">
        <v>38</v>
      </c>
      <c r="R1" t="s">
        <v>39</v>
      </c>
      <c r="S1" t="s">
        <v>15</v>
      </c>
    </row>
    <row r="2" spans="1:19" x14ac:dyDescent="0.35">
      <c r="A2">
        <v>1</v>
      </c>
      <c r="B2">
        <v>10</v>
      </c>
      <c r="C2">
        <v>500</v>
      </c>
      <c r="D2">
        <v>1</v>
      </c>
      <c r="E2">
        <v>20561.117829999999</v>
      </c>
      <c r="F2">
        <v>3787.726005</v>
      </c>
      <c r="G2">
        <v>6955.148698</v>
      </c>
      <c r="H2">
        <v>5390.2198449999996</v>
      </c>
      <c r="I2">
        <v>2605.3458019999998</v>
      </c>
      <c r="J2">
        <v>635.74997919999998</v>
      </c>
      <c r="K2">
        <v>1186.927506</v>
      </c>
      <c r="L2">
        <v>6</v>
      </c>
      <c r="M2">
        <v>0.77504458499999995</v>
      </c>
      <c r="O2">
        <v>28</v>
      </c>
      <c r="P2">
        <v>7.8949640000000008E-3</v>
      </c>
      <c r="Q2">
        <v>0.8</v>
      </c>
      <c r="R2">
        <v>3.3803743669999999</v>
      </c>
      <c r="S2" t="s">
        <v>16</v>
      </c>
    </row>
    <row r="3" spans="1:19" x14ac:dyDescent="0.35">
      <c r="A3">
        <v>1</v>
      </c>
      <c r="B3">
        <v>10</v>
      </c>
      <c r="C3">
        <v>500</v>
      </c>
      <c r="D3">
        <v>2</v>
      </c>
      <c r="E3">
        <v>20330.06408</v>
      </c>
      <c r="F3">
        <v>3774.1293649999998</v>
      </c>
      <c r="G3">
        <v>6795.0060279999998</v>
      </c>
      <c r="H3">
        <v>5373.952174</v>
      </c>
      <c r="I3">
        <v>2560.3755799999999</v>
      </c>
      <c r="J3">
        <v>635.74997919999998</v>
      </c>
      <c r="K3">
        <v>1190.85095</v>
      </c>
      <c r="L3">
        <v>6</v>
      </c>
      <c r="M3">
        <v>0.77270550199999999</v>
      </c>
      <c r="O3">
        <v>38</v>
      </c>
      <c r="P3">
        <v>6.7134940000000004E-3</v>
      </c>
      <c r="Q3">
        <v>0.8</v>
      </c>
      <c r="R3">
        <v>3.3803743669999999</v>
      </c>
      <c r="S3" t="s">
        <v>16</v>
      </c>
    </row>
    <row r="4" spans="1:19" x14ac:dyDescent="0.35">
      <c r="A4">
        <v>1</v>
      </c>
      <c r="B4">
        <v>10</v>
      </c>
      <c r="C4">
        <v>500</v>
      </c>
      <c r="D4">
        <v>1</v>
      </c>
      <c r="E4">
        <v>21919.85327</v>
      </c>
      <c r="F4">
        <v>5101.5264200000001</v>
      </c>
      <c r="G4">
        <v>6976.1579970000003</v>
      </c>
      <c r="H4">
        <v>5411.2291439999999</v>
      </c>
      <c r="I4">
        <v>2606.4915810000002</v>
      </c>
      <c r="J4">
        <v>635.74997919999998</v>
      </c>
      <c r="K4">
        <v>1188.698144</v>
      </c>
      <c r="L4">
        <v>6</v>
      </c>
      <c r="M4">
        <v>0.77806545299999996</v>
      </c>
      <c r="O4">
        <v>40</v>
      </c>
      <c r="P4">
        <v>7.0233379999999996E-3</v>
      </c>
      <c r="Q4">
        <v>0.6</v>
      </c>
      <c r="R4">
        <v>9.0143316460000005</v>
      </c>
      <c r="S4" t="s">
        <v>16</v>
      </c>
    </row>
    <row r="5" spans="1:19" x14ac:dyDescent="0.35">
      <c r="A5">
        <v>1</v>
      </c>
      <c r="B5">
        <v>10</v>
      </c>
      <c r="C5">
        <v>500</v>
      </c>
      <c r="D5">
        <v>2</v>
      </c>
      <c r="E5">
        <v>21599.253130000001</v>
      </c>
      <c r="F5">
        <v>5058.0874720000002</v>
      </c>
      <c r="G5">
        <v>6773.6592929999997</v>
      </c>
      <c r="H5">
        <v>5390.2847819999997</v>
      </c>
      <c r="I5">
        <v>2552.614881</v>
      </c>
      <c r="J5">
        <v>635.74997919999998</v>
      </c>
      <c r="K5">
        <v>1188.8567210000001</v>
      </c>
      <c r="L5">
        <v>6</v>
      </c>
      <c r="M5">
        <v>0.77505392200000001</v>
      </c>
      <c r="O5">
        <v>52</v>
      </c>
      <c r="P5">
        <v>8.3133059999999995E-3</v>
      </c>
      <c r="Q5">
        <v>0.6</v>
      </c>
      <c r="R5">
        <v>9.0143316460000005</v>
      </c>
      <c r="S5" t="s">
        <v>16</v>
      </c>
    </row>
    <row r="6" spans="1:19" x14ac:dyDescent="0.35">
      <c r="A6">
        <v>1</v>
      </c>
      <c r="B6">
        <v>10</v>
      </c>
      <c r="C6">
        <v>500</v>
      </c>
      <c r="D6">
        <v>1</v>
      </c>
      <c r="E6">
        <v>24513.84851</v>
      </c>
      <c r="F6">
        <v>7741.1917599999997</v>
      </c>
      <c r="G6">
        <v>6953.9875140000004</v>
      </c>
      <c r="H6">
        <v>5378.1226539999998</v>
      </c>
      <c r="I6">
        <v>2613.5239270000002</v>
      </c>
      <c r="J6">
        <v>635.74997919999998</v>
      </c>
      <c r="K6">
        <v>1191.2726789999999</v>
      </c>
      <c r="L6">
        <v>6</v>
      </c>
      <c r="M6">
        <v>0.77330516400000004</v>
      </c>
      <c r="O6">
        <v>87</v>
      </c>
      <c r="P6">
        <v>9.5278979999999999E-3</v>
      </c>
      <c r="Q6">
        <v>0.4</v>
      </c>
      <c r="R6">
        <v>20.282246199999999</v>
      </c>
      <c r="S6" t="s">
        <v>16</v>
      </c>
    </row>
    <row r="7" spans="1:19" x14ac:dyDescent="0.35">
      <c r="A7">
        <v>1</v>
      </c>
      <c r="B7">
        <v>10</v>
      </c>
      <c r="C7">
        <v>500</v>
      </c>
      <c r="D7">
        <v>2</v>
      </c>
      <c r="E7">
        <v>24151.065890000002</v>
      </c>
      <c r="F7">
        <v>7618.9627570000002</v>
      </c>
      <c r="G7">
        <v>6869.5825269999996</v>
      </c>
      <c r="H7">
        <v>5293.7448430000004</v>
      </c>
      <c r="I7">
        <v>2546.146765</v>
      </c>
      <c r="J7">
        <v>635.74997919999998</v>
      </c>
      <c r="K7">
        <v>1186.8790180000001</v>
      </c>
      <c r="L7">
        <v>6</v>
      </c>
      <c r="M7">
        <v>0.76117271500000006</v>
      </c>
      <c r="O7">
        <v>236</v>
      </c>
      <c r="P7">
        <v>9.6218599999999994E-3</v>
      </c>
      <c r="Q7">
        <v>0.4</v>
      </c>
      <c r="R7">
        <v>20.282246199999999</v>
      </c>
      <c r="S7" t="s">
        <v>16</v>
      </c>
    </row>
    <row r="8" spans="1:19" x14ac:dyDescent="0.35">
      <c r="A8">
        <v>1</v>
      </c>
      <c r="B8">
        <v>10</v>
      </c>
      <c r="C8">
        <v>1000</v>
      </c>
      <c r="D8">
        <v>1</v>
      </c>
      <c r="E8">
        <v>23949.63638</v>
      </c>
      <c r="F8">
        <v>6269.8479209999996</v>
      </c>
      <c r="G8">
        <v>8027.4470609999998</v>
      </c>
      <c r="H8">
        <v>5520.7523030000002</v>
      </c>
      <c r="I8">
        <v>2405.1253280000001</v>
      </c>
      <c r="J8">
        <v>635.74997919999998</v>
      </c>
      <c r="K8">
        <v>1090.71379</v>
      </c>
      <c r="L8">
        <v>5</v>
      </c>
      <c r="M8">
        <v>0.79381348100000004</v>
      </c>
      <c r="O8">
        <v>63</v>
      </c>
      <c r="P8">
        <v>3.1697140000000001E-3</v>
      </c>
      <c r="Q8">
        <v>0.8</v>
      </c>
      <c r="R8">
        <v>5.9029484720000003</v>
      </c>
      <c r="S8" t="s">
        <v>16</v>
      </c>
    </row>
    <row r="9" spans="1:19" x14ac:dyDescent="0.35">
      <c r="A9">
        <v>1</v>
      </c>
      <c r="B9">
        <v>10</v>
      </c>
      <c r="C9">
        <v>1000</v>
      </c>
      <c r="D9">
        <v>2</v>
      </c>
      <c r="E9">
        <v>23778.737359999999</v>
      </c>
      <c r="F9">
        <v>6230.544562</v>
      </c>
      <c r="G9">
        <v>7833.0690059999997</v>
      </c>
      <c r="H9">
        <v>5661.6127210000004</v>
      </c>
      <c r="I9">
        <v>2330.6837340000002</v>
      </c>
      <c r="J9">
        <v>635.74997919999998</v>
      </c>
      <c r="K9">
        <v>1087.0773610000001</v>
      </c>
      <c r="L9">
        <v>5</v>
      </c>
      <c r="M9">
        <v>0.81406740499999997</v>
      </c>
      <c r="O9">
        <v>153</v>
      </c>
      <c r="P9">
        <v>9.1174069999999992E-3</v>
      </c>
      <c r="Q9">
        <v>0.8</v>
      </c>
      <c r="R9">
        <v>5.9029484720000003</v>
      </c>
      <c r="S9" t="s">
        <v>16</v>
      </c>
    </row>
    <row r="10" spans="1:19" x14ac:dyDescent="0.35">
      <c r="A10">
        <v>1</v>
      </c>
      <c r="B10">
        <v>10</v>
      </c>
      <c r="C10">
        <v>1000</v>
      </c>
      <c r="D10">
        <v>1</v>
      </c>
      <c r="E10">
        <v>26060.655460000002</v>
      </c>
      <c r="F10">
        <v>6980.8528809999998</v>
      </c>
      <c r="G10">
        <v>9556.0721420000009</v>
      </c>
      <c r="H10">
        <v>5816.546816</v>
      </c>
      <c r="I10">
        <v>2117.1802160000002</v>
      </c>
      <c r="J10">
        <v>635.74997919999998</v>
      </c>
      <c r="K10">
        <v>954.25342579999995</v>
      </c>
      <c r="L10">
        <v>4</v>
      </c>
      <c r="M10">
        <v>0.83634494400000003</v>
      </c>
      <c r="O10">
        <v>71</v>
      </c>
      <c r="P10">
        <v>8.4638160000000007E-3</v>
      </c>
      <c r="Q10">
        <v>0.6</v>
      </c>
      <c r="R10">
        <v>15.74119593</v>
      </c>
      <c r="S10" t="s">
        <v>16</v>
      </c>
    </row>
    <row r="11" spans="1:19" x14ac:dyDescent="0.35">
      <c r="A11">
        <v>1</v>
      </c>
      <c r="B11">
        <v>10</v>
      </c>
      <c r="C11">
        <v>1000</v>
      </c>
      <c r="D11">
        <v>2</v>
      </c>
      <c r="E11">
        <v>25846.531739999999</v>
      </c>
      <c r="F11">
        <v>8282.3987610000004</v>
      </c>
      <c r="G11">
        <v>7892.4494599999998</v>
      </c>
      <c r="H11">
        <v>5616.9798119999996</v>
      </c>
      <c r="I11">
        <v>2331.3561079999999</v>
      </c>
      <c r="J11">
        <v>635.74997919999998</v>
      </c>
      <c r="K11">
        <v>1087.5976209999999</v>
      </c>
      <c r="L11">
        <v>5</v>
      </c>
      <c r="M11">
        <v>0.80764976399999999</v>
      </c>
      <c r="O11">
        <v>35</v>
      </c>
      <c r="P11">
        <v>7.9396499999999995E-3</v>
      </c>
      <c r="Q11">
        <v>0.6</v>
      </c>
      <c r="R11">
        <v>15.74119593</v>
      </c>
      <c r="S11" t="s">
        <v>16</v>
      </c>
    </row>
    <row r="12" spans="1:19" x14ac:dyDescent="0.35">
      <c r="A12">
        <v>1</v>
      </c>
      <c r="B12">
        <v>10</v>
      </c>
      <c r="C12">
        <v>1000</v>
      </c>
      <c r="D12">
        <v>1</v>
      </c>
      <c r="E12">
        <v>29557.60989</v>
      </c>
      <c r="F12">
        <v>8808.1709389999996</v>
      </c>
      <c r="G12">
        <v>11154.587159999999</v>
      </c>
      <c r="H12">
        <v>6303.258957</v>
      </c>
      <c r="I12">
        <v>1833.4715329999999</v>
      </c>
      <c r="J12">
        <v>635.74997919999998</v>
      </c>
      <c r="K12">
        <v>822.37131729999999</v>
      </c>
      <c r="L12">
        <v>3</v>
      </c>
      <c r="M12">
        <v>0.90632791700000004</v>
      </c>
      <c r="O12">
        <v>151</v>
      </c>
      <c r="P12">
        <v>4.224813E-3</v>
      </c>
      <c r="Q12">
        <v>0.4</v>
      </c>
      <c r="R12">
        <v>35.417690829999998</v>
      </c>
      <c r="S12" t="s">
        <v>16</v>
      </c>
    </row>
    <row r="13" spans="1:19" x14ac:dyDescent="0.35">
      <c r="A13">
        <v>1</v>
      </c>
      <c r="B13">
        <v>10</v>
      </c>
      <c r="C13">
        <v>1000</v>
      </c>
      <c r="D13">
        <v>2</v>
      </c>
      <c r="E13">
        <v>29489.815920000001</v>
      </c>
      <c r="F13">
        <v>8576.4843000000001</v>
      </c>
      <c r="G13">
        <v>11538.96458</v>
      </c>
      <c r="H13">
        <v>6155.9113280000001</v>
      </c>
      <c r="I13">
        <v>1760.334691</v>
      </c>
      <c r="J13">
        <v>635.74997919999998</v>
      </c>
      <c r="K13">
        <v>822.37104190000002</v>
      </c>
      <c r="L13">
        <v>3</v>
      </c>
      <c r="M13">
        <v>0.88514121499999998</v>
      </c>
      <c r="O13">
        <v>300</v>
      </c>
      <c r="P13">
        <v>1.0226491000000001E-2</v>
      </c>
      <c r="Q13">
        <v>0.4</v>
      </c>
      <c r="R13">
        <v>35.417690829999998</v>
      </c>
      <c r="S13" t="s">
        <v>16</v>
      </c>
    </row>
    <row r="14" spans="1:19" x14ac:dyDescent="0.35">
      <c r="A14">
        <v>1</v>
      </c>
      <c r="B14">
        <v>10</v>
      </c>
      <c r="C14">
        <v>2000</v>
      </c>
      <c r="D14">
        <v>1</v>
      </c>
      <c r="E14">
        <v>28389.688409999999</v>
      </c>
      <c r="F14">
        <v>7515.5668910000004</v>
      </c>
      <c r="G14">
        <v>11356.141949999999</v>
      </c>
      <c r="H14">
        <v>6226.384403</v>
      </c>
      <c r="I14">
        <v>1833.472321</v>
      </c>
      <c r="J14">
        <v>635.74997919999998</v>
      </c>
      <c r="K14">
        <v>822.37286310000002</v>
      </c>
      <c r="L14">
        <v>3</v>
      </c>
      <c r="M14">
        <v>0.89527433999999995</v>
      </c>
      <c r="O14">
        <v>26</v>
      </c>
      <c r="P14">
        <v>9.6324329999999993E-3</v>
      </c>
      <c r="Q14">
        <v>0.8</v>
      </c>
      <c r="R14">
        <v>9.2417819039999998</v>
      </c>
      <c r="S14" t="s">
        <v>16</v>
      </c>
    </row>
    <row r="15" spans="1:19" x14ac:dyDescent="0.35">
      <c r="A15">
        <v>1</v>
      </c>
      <c r="B15">
        <v>10</v>
      </c>
      <c r="C15">
        <v>2000</v>
      </c>
      <c r="D15">
        <v>2</v>
      </c>
      <c r="E15">
        <v>28267.125960000001</v>
      </c>
      <c r="F15">
        <v>7445.3373080000001</v>
      </c>
      <c r="G15">
        <v>11477.818079999999</v>
      </c>
      <c r="H15">
        <v>6140.9506620000002</v>
      </c>
      <c r="I15">
        <v>1748.5100279999999</v>
      </c>
      <c r="J15">
        <v>635.74997929999995</v>
      </c>
      <c r="K15">
        <v>818.75990030000003</v>
      </c>
      <c r="L15">
        <v>3</v>
      </c>
      <c r="M15">
        <v>0.88299003099999995</v>
      </c>
      <c r="O15">
        <v>149</v>
      </c>
      <c r="P15">
        <v>8.1565419999999993E-3</v>
      </c>
      <c r="Q15">
        <v>0.8</v>
      </c>
      <c r="R15">
        <v>9.2417819039999998</v>
      </c>
      <c r="S15" t="s">
        <v>16</v>
      </c>
    </row>
    <row r="16" spans="1:19" x14ac:dyDescent="0.35">
      <c r="A16">
        <v>1</v>
      </c>
      <c r="B16">
        <v>10</v>
      </c>
      <c r="C16">
        <v>2000</v>
      </c>
      <c r="D16">
        <v>1</v>
      </c>
      <c r="E16">
        <v>30825.378199999999</v>
      </c>
      <c r="F16">
        <v>10031.521909999999</v>
      </c>
      <c r="G16">
        <v>11205.052170000001</v>
      </c>
      <c r="H16">
        <v>6303.258957</v>
      </c>
      <c r="I16">
        <v>1828.9406200000001</v>
      </c>
      <c r="J16">
        <v>635.74997919999998</v>
      </c>
      <c r="K16">
        <v>820.85456209999995</v>
      </c>
      <c r="L16">
        <v>3</v>
      </c>
      <c r="M16">
        <v>0.90632791700000004</v>
      </c>
      <c r="O16">
        <v>31</v>
      </c>
      <c r="P16">
        <v>7.6432460000000002E-3</v>
      </c>
      <c r="Q16">
        <v>0.6</v>
      </c>
      <c r="R16">
        <v>24.64475174</v>
      </c>
      <c r="S16" t="s">
        <v>16</v>
      </c>
    </row>
    <row r="17" spans="1:19" x14ac:dyDescent="0.35">
      <c r="A17">
        <v>1</v>
      </c>
      <c r="B17">
        <v>10</v>
      </c>
      <c r="C17">
        <v>2000</v>
      </c>
      <c r="D17">
        <v>2</v>
      </c>
      <c r="E17">
        <v>30759.703839999998</v>
      </c>
      <c r="F17">
        <v>7274.6900889999997</v>
      </c>
      <c r="G17">
        <v>14199.22768</v>
      </c>
      <c r="H17">
        <v>6471.3387700000003</v>
      </c>
      <c r="I17">
        <v>1485.5961830000001</v>
      </c>
      <c r="J17">
        <v>635.74997919999998</v>
      </c>
      <c r="K17">
        <v>693.10114339999996</v>
      </c>
      <c r="L17">
        <v>2</v>
      </c>
      <c r="M17">
        <v>0.93049564100000004</v>
      </c>
      <c r="O17">
        <v>300</v>
      </c>
      <c r="P17">
        <v>3.5754180000000003E-2</v>
      </c>
      <c r="Q17">
        <v>0.6</v>
      </c>
      <c r="R17">
        <v>24.64475174</v>
      </c>
      <c r="S17" t="s">
        <v>16</v>
      </c>
    </row>
    <row r="18" spans="1:19" x14ac:dyDescent="0.35">
      <c r="A18">
        <v>1</v>
      </c>
      <c r="B18">
        <v>10</v>
      </c>
      <c r="C18">
        <v>2000</v>
      </c>
      <c r="D18">
        <v>1</v>
      </c>
      <c r="E18">
        <v>35724.351860000002</v>
      </c>
      <c r="F18">
        <v>11497.751490000001</v>
      </c>
      <c r="G18">
        <v>15050.90489</v>
      </c>
      <c r="H18">
        <v>6342.7596380000005</v>
      </c>
      <c r="I18">
        <v>1511.7470029999999</v>
      </c>
      <c r="J18">
        <v>635.74997919999998</v>
      </c>
      <c r="K18">
        <v>685.43885620000003</v>
      </c>
      <c r="L18">
        <v>2</v>
      </c>
      <c r="M18">
        <v>0.912007609</v>
      </c>
      <c r="O18">
        <v>149</v>
      </c>
      <c r="P18">
        <v>9.6131789999999995E-3</v>
      </c>
      <c r="Q18">
        <v>0.4</v>
      </c>
      <c r="R18">
        <v>55.450691419999998</v>
      </c>
      <c r="S18" t="s">
        <v>16</v>
      </c>
    </row>
    <row r="19" spans="1:19" x14ac:dyDescent="0.35">
      <c r="A19">
        <v>1</v>
      </c>
      <c r="B19">
        <v>10</v>
      </c>
      <c r="C19">
        <v>2000</v>
      </c>
      <c r="D19">
        <v>2</v>
      </c>
      <c r="E19">
        <v>34812.505720000001</v>
      </c>
      <c r="F19">
        <v>11376.887769999999</v>
      </c>
      <c r="G19">
        <v>14162.00015</v>
      </c>
      <c r="H19">
        <v>6456.3778860000002</v>
      </c>
      <c r="I19">
        <v>1487.3779870000001</v>
      </c>
      <c r="J19">
        <v>635.74997919999998</v>
      </c>
      <c r="K19">
        <v>694.11195290000001</v>
      </c>
      <c r="L19">
        <v>2</v>
      </c>
      <c r="M19">
        <v>0.92834445799999998</v>
      </c>
      <c r="O19">
        <v>136</v>
      </c>
      <c r="P19">
        <v>7.7369209999999999E-3</v>
      </c>
      <c r="Q19">
        <v>0.4</v>
      </c>
      <c r="R19">
        <v>55.450691419999998</v>
      </c>
      <c r="S19" t="s">
        <v>16</v>
      </c>
    </row>
    <row r="20" spans="1:19" x14ac:dyDescent="0.35">
      <c r="A20">
        <v>1</v>
      </c>
      <c r="B20">
        <v>40</v>
      </c>
      <c r="C20">
        <v>500</v>
      </c>
      <c r="D20">
        <v>1</v>
      </c>
      <c r="E20">
        <v>20302.00837</v>
      </c>
      <c r="F20">
        <v>3764.0894069999999</v>
      </c>
      <c r="G20">
        <v>6001.6588529999999</v>
      </c>
      <c r="H20">
        <v>6090.6522510000004</v>
      </c>
      <c r="I20">
        <v>2617.8602890000002</v>
      </c>
      <c r="J20">
        <v>635.74997919999998</v>
      </c>
      <c r="K20">
        <v>1191.9975870000001</v>
      </c>
      <c r="L20">
        <v>6</v>
      </c>
      <c r="M20">
        <v>0.53659541700000002</v>
      </c>
      <c r="O20">
        <v>47</v>
      </c>
      <c r="P20">
        <v>9.2853559999999998E-3</v>
      </c>
      <c r="Q20">
        <v>0.8</v>
      </c>
      <c r="R20">
        <v>3.263267817</v>
      </c>
      <c r="S20" t="s">
        <v>16</v>
      </c>
    </row>
    <row r="21" spans="1:19" x14ac:dyDescent="0.35">
      <c r="A21">
        <v>1</v>
      </c>
      <c r="B21">
        <v>40</v>
      </c>
      <c r="C21">
        <v>500</v>
      </c>
      <c r="D21">
        <v>2</v>
      </c>
      <c r="E21">
        <v>19989.263719999999</v>
      </c>
      <c r="F21">
        <v>3743.3869650000001</v>
      </c>
      <c r="G21">
        <v>5928.7213499999998</v>
      </c>
      <c r="H21">
        <v>5947.5912330000001</v>
      </c>
      <c r="I21">
        <v>2546.9312660000001</v>
      </c>
      <c r="J21">
        <v>635.74997919999998</v>
      </c>
      <c r="K21">
        <v>1186.8829249999999</v>
      </c>
      <c r="L21">
        <v>6</v>
      </c>
      <c r="M21">
        <v>0.52399153099999995</v>
      </c>
      <c r="O21">
        <v>190</v>
      </c>
      <c r="P21">
        <v>9.6059409999999998E-3</v>
      </c>
      <c r="Q21">
        <v>0.8</v>
      </c>
      <c r="R21">
        <v>3.263267817</v>
      </c>
      <c r="S21" t="s">
        <v>16</v>
      </c>
    </row>
    <row r="22" spans="1:19" x14ac:dyDescent="0.35">
      <c r="A22">
        <v>1</v>
      </c>
      <c r="B22">
        <v>40</v>
      </c>
      <c r="C22">
        <v>500</v>
      </c>
      <c r="D22">
        <v>1</v>
      </c>
      <c r="E22">
        <v>21584.365750000001</v>
      </c>
      <c r="F22">
        <v>5024.2622490000003</v>
      </c>
      <c r="G22">
        <v>6028.6535139999996</v>
      </c>
      <c r="H22">
        <v>6109.6956749999999</v>
      </c>
      <c r="I22">
        <v>2600.7602910000001</v>
      </c>
      <c r="J22">
        <v>635.74997919999998</v>
      </c>
      <c r="K22">
        <v>1185.244038</v>
      </c>
      <c r="L22">
        <v>6</v>
      </c>
      <c r="M22">
        <v>0.53827317100000005</v>
      </c>
      <c r="O22">
        <v>76</v>
      </c>
      <c r="P22">
        <v>9.8156249999999997E-3</v>
      </c>
      <c r="Q22">
        <v>0.6</v>
      </c>
      <c r="R22">
        <v>8.7020475130000001</v>
      </c>
      <c r="S22" t="s">
        <v>16</v>
      </c>
    </row>
    <row r="23" spans="1:19" x14ac:dyDescent="0.35">
      <c r="A23">
        <v>1</v>
      </c>
      <c r="B23">
        <v>40</v>
      </c>
      <c r="C23">
        <v>500</v>
      </c>
      <c r="D23">
        <v>2</v>
      </c>
      <c r="E23">
        <v>21261.26237</v>
      </c>
      <c r="F23">
        <v>4989.734316</v>
      </c>
      <c r="G23">
        <v>5917.0307149999999</v>
      </c>
      <c r="H23">
        <v>5972.4028090000002</v>
      </c>
      <c r="I23">
        <v>2556.3990330000001</v>
      </c>
      <c r="J23">
        <v>635.74997919999998</v>
      </c>
      <c r="K23">
        <v>1189.9455230000001</v>
      </c>
      <c r="L23">
        <v>6</v>
      </c>
      <c r="M23">
        <v>0.52617746700000001</v>
      </c>
      <c r="O23">
        <v>90</v>
      </c>
      <c r="P23">
        <v>9.2241319999999995E-3</v>
      </c>
      <c r="Q23">
        <v>0.6</v>
      </c>
      <c r="R23">
        <v>8.7020475130000001</v>
      </c>
      <c r="S23" t="s">
        <v>16</v>
      </c>
    </row>
    <row r="24" spans="1:19" x14ac:dyDescent="0.35">
      <c r="A24">
        <v>1</v>
      </c>
      <c r="B24">
        <v>40</v>
      </c>
      <c r="C24">
        <v>500</v>
      </c>
      <c r="D24">
        <v>1</v>
      </c>
      <c r="E24">
        <v>23899.625459999999</v>
      </c>
      <c r="F24">
        <v>6711.2164480000001</v>
      </c>
      <c r="G24">
        <v>6590.2278040000001</v>
      </c>
      <c r="H24">
        <v>6468.0040280000003</v>
      </c>
      <c r="I24">
        <v>2404.687273</v>
      </c>
      <c r="J24">
        <v>635.74997919999998</v>
      </c>
      <c r="K24">
        <v>1089.73993</v>
      </c>
      <c r="L24">
        <v>5</v>
      </c>
      <c r="M24">
        <v>0.56984066300000003</v>
      </c>
      <c r="O24">
        <v>300</v>
      </c>
      <c r="P24">
        <v>1.1526411E-2</v>
      </c>
      <c r="Q24">
        <v>0.4</v>
      </c>
      <c r="R24">
        <v>19.579606900000002</v>
      </c>
      <c r="S24" t="s">
        <v>16</v>
      </c>
    </row>
    <row r="25" spans="1:19" x14ac:dyDescent="0.35">
      <c r="A25">
        <v>1</v>
      </c>
      <c r="B25">
        <v>40</v>
      </c>
      <c r="C25">
        <v>500</v>
      </c>
      <c r="D25">
        <v>2</v>
      </c>
      <c r="E25">
        <v>23786.864850000002</v>
      </c>
      <c r="F25">
        <v>7444.5532499999999</v>
      </c>
      <c r="G25">
        <v>5972.1300979999996</v>
      </c>
      <c r="H25">
        <v>6013.1050320000004</v>
      </c>
      <c r="I25">
        <v>2537.9271760000001</v>
      </c>
      <c r="J25">
        <v>635.74997919999998</v>
      </c>
      <c r="K25">
        <v>1183.399316</v>
      </c>
      <c r="L25">
        <v>6</v>
      </c>
      <c r="M25">
        <v>0.52976339299999997</v>
      </c>
      <c r="O25">
        <v>300</v>
      </c>
      <c r="P25">
        <v>1.8654845E-2</v>
      </c>
      <c r="Q25">
        <v>0.4</v>
      </c>
      <c r="R25">
        <v>19.579606900000002</v>
      </c>
      <c r="S25" t="s">
        <v>16</v>
      </c>
    </row>
    <row r="26" spans="1:19" x14ac:dyDescent="0.35">
      <c r="A26">
        <v>1</v>
      </c>
      <c r="B26">
        <v>40</v>
      </c>
      <c r="C26">
        <v>1000</v>
      </c>
      <c r="D26">
        <v>1</v>
      </c>
      <c r="E26">
        <v>23314.591069999999</v>
      </c>
      <c r="F26">
        <v>5072.2795880000003</v>
      </c>
      <c r="G26">
        <v>7463.9834790000004</v>
      </c>
      <c r="H26">
        <v>7065.1707470000001</v>
      </c>
      <c r="I26">
        <v>2121.60169</v>
      </c>
      <c r="J26">
        <v>635.74997919999998</v>
      </c>
      <c r="K26">
        <v>955.80558670000005</v>
      </c>
      <c r="L26">
        <v>4</v>
      </c>
      <c r="M26">
        <v>0.62245192900000001</v>
      </c>
      <c r="O26">
        <v>65</v>
      </c>
      <c r="P26">
        <v>8.5943689999999993E-3</v>
      </c>
      <c r="Q26">
        <v>0.8</v>
      </c>
      <c r="R26">
        <v>5.650657925</v>
      </c>
      <c r="S26" t="s">
        <v>16</v>
      </c>
    </row>
    <row r="27" spans="1:19" x14ac:dyDescent="0.35">
      <c r="A27">
        <v>1</v>
      </c>
      <c r="B27">
        <v>40</v>
      </c>
      <c r="C27">
        <v>1000</v>
      </c>
      <c r="D27">
        <v>2</v>
      </c>
      <c r="E27">
        <v>23193.022830000002</v>
      </c>
      <c r="F27">
        <v>5033.7990449999998</v>
      </c>
      <c r="G27">
        <v>7571.1230109999997</v>
      </c>
      <c r="H27">
        <v>6951.0817319999996</v>
      </c>
      <c r="I27">
        <v>2045.465289</v>
      </c>
      <c r="J27">
        <v>635.74997919999998</v>
      </c>
      <c r="K27">
        <v>955.80377569999996</v>
      </c>
      <c r="L27">
        <v>4</v>
      </c>
      <c r="M27">
        <v>0.61240051900000003</v>
      </c>
      <c r="O27">
        <v>279</v>
      </c>
      <c r="P27">
        <v>9.7931609999999999E-3</v>
      </c>
      <c r="Q27">
        <v>0.8</v>
      </c>
      <c r="R27">
        <v>5.650657925</v>
      </c>
      <c r="S27" t="s">
        <v>16</v>
      </c>
    </row>
    <row r="28" spans="1:19" x14ac:dyDescent="0.35">
      <c r="A28">
        <v>1</v>
      </c>
      <c r="B28">
        <v>40</v>
      </c>
      <c r="C28">
        <v>1000</v>
      </c>
      <c r="D28">
        <v>1</v>
      </c>
      <c r="E28">
        <v>25084.50275</v>
      </c>
      <c r="F28">
        <v>6862.7396580000004</v>
      </c>
      <c r="G28">
        <v>7353.6635450000003</v>
      </c>
      <c r="H28">
        <v>7153.8139270000001</v>
      </c>
      <c r="I28">
        <v>2124.0714189999999</v>
      </c>
      <c r="J28">
        <v>635.74997919999998</v>
      </c>
      <c r="K28">
        <v>954.46422150000001</v>
      </c>
      <c r="L28">
        <v>4</v>
      </c>
      <c r="M28">
        <v>0.63026152400000002</v>
      </c>
      <c r="O28">
        <v>300</v>
      </c>
      <c r="P28">
        <v>1.2868427999999999E-2</v>
      </c>
      <c r="Q28">
        <v>0.6</v>
      </c>
      <c r="R28">
        <v>15.068421130000001</v>
      </c>
      <c r="S28" t="s">
        <v>16</v>
      </c>
    </row>
    <row r="29" spans="1:19" x14ac:dyDescent="0.35">
      <c r="A29">
        <v>1</v>
      </c>
      <c r="B29">
        <v>40</v>
      </c>
      <c r="C29">
        <v>1000</v>
      </c>
      <c r="D29">
        <v>2</v>
      </c>
      <c r="E29">
        <v>24973.184949999999</v>
      </c>
      <c r="F29">
        <v>6716.1302070000002</v>
      </c>
      <c r="G29">
        <v>7570.7274969999999</v>
      </c>
      <c r="H29">
        <v>7095.8561209999998</v>
      </c>
      <c r="I29">
        <v>2015.2914029999999</v>
      </c>
      <c r="J29">
        <v>635.74997919999998</v>
      </c>
      <c r="K29">
        <v>939.42973840000002</v>
      </c>
      <c r="L29">
        <v>4</v>
      </c>
      <c r="M29">
        <v>0.62515535600000005</v>
      </c>
      <c r="O29">
        <v>300</v>
      </c>
      <c r="P29">
        <v>1.5149727999999999E-2</v>
      </c>
      <c r="Q29">
        <v>0.6</v>
      </c>
      <c r="R29">
        <v>15.068421130000001</v>
      </c>
      <c r="S29" t="s">
        <v>16</v>
      </c>
    </row>
    <row r="30" spans="1:19" x14ac:dyDescent="0.35">
      <c r="A30">
        <v>1</v>
      </c>
      <c r="B30">
        <v>40</v>
      </c>
      <c r="C30">
        <v>1000</v>
      </c>
      <c r="D30">
        <v>1</v>
      </c>
      <c r="E30">
        <v>28248.008040000001</v>
      </c>
      <c r="F30">
        <v>8532.4067809999997</v>
      </c>
      <c r="G30">
        <v>8512.2058919999999</v>
      </c>
      <c r="H30">
        <v>7923.6568399999996</v>
      </c>
      <c r="I30">
        <v>1824.395082</v>
      </c>
      <c r="J30">
        <v>635.74997919999998</v>
      </c>
      <c r="K30">
        <v>819.59346310000001</v>
      </c>
      <c r="L30">
        <v>3</v>
      </c>
      <c r="M30">
        <v>0.69808581599999997</v>
      </c>
      <c r="O30">
        <v>300</v>
      </c>
      <c r="P30">
        <v>1.6198483999999999E-2</v>
      </c>
      <c r="Q30">
        <v>0.4</v>
      </c>
      <c r="R30">
        <v>33.903947549999998</v>
      </c>
      <c r="S30" t="s">
        <v>16</v>
      </c>
    </row>
    <row r="31" spans="1:19" x14ac:dyDescent="0.35">
      <c r="A31">
        <v>1</v>
      </c>
      <c r="B31">
        <v>40</v>
      </c>
      <c r="C31">
        <v>1000</v>
      </c>
      <c r="D31">
        <v>2</v>
      </c>
      <c r="E31">
        <v>27853.564190000001</v>
      </c>
      <c r="F31">
        <v>6463.7505160000001</v>
      </c>
      <c r="G31">
        <v>10192.275089999999</v>
      </c>
      <c r="H31">
        <v>8404.3478190000005</v>
      </c>
      <c r="I31">
        <v>1471.9914819999999</v>
      </c>
      <c r="J31">
        <v>635.74997919999998</v>
      </c>
      <c r="K31">
        <v>685.44929760000002</v>
      </c>
      <c r="L31">
        <v>2</v>
      </c>
      <c r="M31">
        <v>0.74043539800000002</v>
      </c>
      <c r="O31">
        <v>300</v>
      </c>
      <c r="P31">
        <v>4.3737917000000001E-2</v>
      </c>
      <c r="Q31">
        <v>0.4</v>
      </c>
      <c r="R31">
        <v>33.903947549999998</v>
      </c>
      <c r="S31" t="s">
        <v>16</v>
      </c>
    </row>
    <row r="32" spans="1:19" x14ac:dyDescent="0.35">
      <c r="A32">
        <v>1</v>
      </c>
      <c r="B32">
        <v>40</v>
      </c>
      <c r="C32">
        <v>2000</v>
      </c>
      <c r="D32">
        <v>1</v>
      </c>
      <c r="E32">
        <v>26969.906589999999</v>
      </c>
      <c r="F32">
        <v>5138.4991369999998</v>
      </c>
      <c r="G32">
        <v>10429.65163</v>
      </c>
      <c r="H32">
        <v>8568.8198119999997</v>
      </c>
      <c r="I32">
        <v>1511.7470639999999</v>
      </c>
      <c r="J32">
        <v>635.74997919999998</v>
      </c>
      <c r="K32">
        <v>685.43897289999995</v>
      </c>
      <c r="L32">
        <v>2</v>
      </c>
      <c r="M32">
        <v>0.75492562200000002</v>
      </c>
      <c r="O32">
        <v>66</v>
      </c>
      <c r="P32">
        <v>8.2944430000000003E-3</v>
      </c>
      <c r="Q32">
        <v>0.8</v>
      </c>
      <c r="R32">
        <v>8.4199315339999998</v>
      </c>
      <c r="S32" t="s">
        <v>16</v>
      </c>
    </row>
    <row r="33" spans="1:19" x14ac:dyDescent="0.35">
      <c r="A33">
        <v>1</v>
      </c>
      <c r="B33">
        <v>40</v>
      </c>
      <c r="C33">
        <v>2000</v>
      </c>
      <c r="D33">
        <v>2</v>
      </c>
      <c r="E33">
        <v>26512.532889999999</v>
      </c>
      <c r="F33">
        <v>5118.3842370000002</v>
      </c>
      <c r="G33">
        <v>9972.9016150000007</v>
      </c>
      <c r="H33">
        <v>8607.1196799999998</v>
      </c>
      <c r="I33">
        <v>1485.0372829999999</v>
      </c>
      <c r="J33">
        <v>635.74997919999998</v>
      </c>
      <c r="K33">
        <v>693.34009909999997</v>
      </c>
      <c r="L33">
        <v>2</v>
      </c>
      <c r="M33">
        <v>0.758299897</v>
      </c>
      <c r="O33">
        <v>301</v>
      </c>
      <c r="P33">
        <v>3.800692E-2</v>
      </c>
      <c r="Q33">
        <v>0.8</v>
      </c>
      <c r="R33">
        <v>8.4199315339999998</v>
      </c>
      <c r="S33" t="s">
        <v>16</v>
      </c>
    </row>
    <row r="34" spans="1:19" x14ac:dyDescent="0.35">
      <c r="A34">
        <v>1</v>
      </c>
      <c r="B34">
        <v>40</v>
      </c>
      <c r="C34">
        <v>2000</v>
      </c>
      <c r="D34">
        <v>1</v>
      </c>
      <c r="E34">
        <v>28828.207910000001</v>
      </c>
      <c r="F34">
        <v>7035.9979810000004</v>
      </c>
      <c r="G34">
        <v>10409.19015</v>
      </c>
      <c r="H34">
        <v>8550.0820179999992</v>
      </c>
      <c r="I34">
        <v>1511.7476730000001</v>
      </c>
      <c r="J34">
        <v>635.74997919999998</v>
      </c>
      <c r="K34">
        <v>685.44011230000001</v>
      </c>
      <c r="L34">
        <v>2</v>
      </c>
      <c r="M34">
        <v>0.75327479500000005</v>
      </c>
      <c r="O34">
        <v>118</v>
      </c>
      <c r="P34">
        <v>9.1001829999999995E-3</v>
      </c>
      <c r="Q34">
        <v>0.6</v>
      </c>
      <c r="R34">
        <v>22.45315076</v>
      </c>
      <c r="S34" t="s">
        <v>16</v>
      </c>
    </row>
    <row r="35" spans="1:19" x14ac:dyDescent="0.35">
      <c r="A35">
        <v>1</v>
      </c>
      <c r="B35">
        <v>40</v>
      </c>
      <c r="C35">
        <v>2000</v>
      </c>
      <c r="D35">
        <v>2</v>
      </c>
      <c r="E35">
        <v>28376.50563</v>
      </c>
      <c r="F35">
        <v>6982.3558890000004</v>
      </c>
      <c r="G35">
        <v>9972.9016150000007</v>
      </c>
      <c r="H35">
        <v>8607.1196799999998</v>
      </c>
      <c r="I35">
        <v>1485.0375300000001</v>
      </c>
      <c r="J35">
        <v>635.74997919999998</v>
      </c>
      <c r="K35">
        <v>693.34093710000002</v>
      </c>
      <c r="L35">
        <v>2</v>
      </c>
      <c r="M35">
        <v>0.758299897</v>
      </c>
      <c r="O35">
        <v>300</v>
      </c>
      <c r="P35">
        <v>6.9874530000000004E-2</v>
      </c>
      <c r="Q35">
        <v>0.6</v>
      </c>
      <c r="R35">
        <v>22.45315076</v>
      </c>
      <c r="S35" t="s">
        <v>16</v>
      </c>
    </row>
    <row r="36" spans="1:19" x14ac:dyDescent="0.35">
      <c r="A36">
        <v>1</v>
      </c>
      <c r="B36">
        <v>40</v>
      </c>
      <c r="C36">
        <v>2000</v>
      </c>
      <c r="D36">
        <v>1</v>
      </c>
      <c r="E36">
        <v>31849.660370000001</v>
      </c>
      <c r="F36">
        <v>6873.2482280000004</v>
      </c>
      <c r="G36">
        <v>13119.47163</v>
      </c>
      <c r="H36">
        <v>9650.7809720000005</v>
      </c>
      <c r="I36">
        <v>1078.4888309999999</v>
      </c>
      <c r="J36">
        <v>635.74997919999998</v>
      </c>
      <c r="K36">
        <v>491.9207298</v>
      </c>
      <c r="L36">
        <v>1</v>
      </c>
      <c r="M36">
        <v>0.85024799100000004</v>
      </c>
      <c r="O36">
        <v>26</v>
      </c>
      <c r="P36">
        <v>9.5020590000000002E-3</v>
      </c>
      <c r="Q36">
        <v>0.4</v>
      </c>
      <c r="R36">
        <v>50.519589209999999</v>
      </c>
      <c r="S36" t="s">
        <v>16</v>
      </c>
    </row>
    <row r="37" spans="1:19" x14ac:dyDescent="0.35">
      <c r="A37">
        <v>1</v>
      </c>
      <c r="B37">
        <v>40</v>
      </c>
      <c r="C37">
        <v>2000</v>
      </c>
      <c r="D37">
        <v>2</v>
      </c>
      <c r="E37">
        <v>31401.080890000001</v>
      </c>
      <c r="F37">
        <v>6755.8230089999997</v>
      </c>
      <c r="G37">
        <v>12912.898450000001</v>
      </c>
      <c r="H37">
        <v>9552.2035030000006</v>
      </c>
      <c r="I37">
        <v>1052.497036</v>
      </c>
      <c r="J37">
        <v>635.74997919999998</v>
      </c>
      <c r="K37">
        <v>491.90891579999999</v>
      </c>
      <c r="L37">
        <v>1</v>
      </c>
      <c r="M37">
        <v>0.841563171</v>
      </c>
      <c r="O37">
        <v>300</v>
      </c>
      <c r="P37">
        <v>1.1595161999999999E-2</v>
      </c>
      <c r="Q37">
        <v>0.4</v>
      </c>
      <c r="R37">
        <v>50.519589209999999</v>
      </c>
      <c r="S37" t="s">
        <v>16</v>
      </c>
    </row>
    <row r="38" spans="1:19" x14ac:dyDescent="0.35">
      <c r="A38">
        <v>1</v>
      </c>
      <c r="B38">
        <v>70</v>
      </c>
      <c r="C38">
        <v>500</v>
      </c>
      <c r="D38">
        <v>1</v>
      </c>
      <c r="E38">
        <v>20357.94008</v>
      </c>
      <c r="F38">
        <v>3759.6047800000001</v>
      </c>
      <c r="G38">
        <v>6028.0253140000004</v>
      </c>
      <c r="H38">
        <v>6128.2327310000001</v>
      </c>
      <c r="I38">
        <v>2615.6612289999998</v>
      </c>
      <c r="J38">
        <v>635.74997919999998</v>
      </c>
      <c r="K38">
        <v>1190.6660420000001</v>
      </c>
      <c r="L38">
        <v>6</v>
      </c>
      <c r="M38">
        <v>0.40163989900000002</v>
      </c>
      <c r="O38">
        <v>44</v>
      </c>
      <c r="P38">
        <v>9.9353949999999996E-3</v>
      </c>
      <c r="Q38">
        <v>0.8</v>
      </c>
      <c r="R38">
        <v>3.2468420149999999</v>
      </c>
      <c r="S38" t="s">
        <v>16</v>
      </c>
    </row>
    <row r="39" spans="1:19" x14ac:dyDescent="0.35">
      <c r="A39">
        <v>1</v>
      </c>
      <c r="B39">
        <v>70</v>
      </c>
      <c r="C39">
        <v>500</v>
      </c>
      <c r="D39">
        <v>2</v>
      </c>
      <c r="E39">
        <v>20013.681759999999</v>
      </c>
      <c r="F39">
        <v>3738.5487210000001</v>
      </c>
      <c r="G39">
        <v>5909.425029</v>
      </c>
      <c r="H39">
        <v>6000.3649240000004</v>
      </c>
      <c r="I39">
        <v>2543.1558460000001</v>
      </c>
      <c r="J39">
        <v>635.74997919999998</v>
      </c>
      <c r="K39">
        <v>1186.4372579999999</v>
      </c>
      <c r="L39">
        <v>6</v>
      </c>
      <c r="M39">
        <v>0.39325953699999999</v>
      </c>
      <c r="O39">
        <v>47</v>
      </c>
      <c r="P39">
        <v>9.9219760000000008E-3</v>
      </c>
      <c r="Q39">
        <v>0.8</v>
      </c>
      <c r="R39">
        <v>3.2468420149999999</v>
      </c>
      <c r="S39" t="s">
        <v>16</v>
      </c>
    </row>
    <row r="40" spans="1:19" x14ac:dyDescent="0.35">
      <c r="A40">
        <v>1</v>
      </c>
      <c r="B40">
        <v>70</v>
      </c>
      <c r="C40">
        <v>500</v>
      </c>
      <c r="D40">
        <v>1</v>
      </c>
      <c r="E40">
        <v>21561.638849999999</v>
      </c>
      <c r="F40">
        <v>4350.0614830000004</v>
      </c>
      <c r="G40">
        <v>6511.3801560000002</v>
      </c>
      <c r="H40">
        <v>6588.0764870000003</v>
      </c>
      <c r="I40">
        <v>2388.9732009999998</v>
      </c>
      <c r="J40">
        <v>635.74997919999998</v>
      </c>
      <c r="K40">
        <v>1087.3975479999999</v>
      </c>
      <c r="L40">
        <v>5</v>
      </c>
      <c r="M40">
        <v>0.431777723</v>
      </c>
      <c r="O40">
        <v>80</v>
      </c>
      <c r="P40">
        <v>9.8378289999999993E-3</v>
      </c>
      <c r="Q40">
        <v>0.6</v>
      </c>
      <c r="R40">
        <v>8.6582453719999997</v>
      </c>
      <c r="S40" t="s">
        <v>16</v>
      </c>
    </row>
    <row r="41" spans="1:19" x14ac:dyDescent="0.35">
      <c r="A41">
        <v>1</v>
      </c>
      <c r="B41">
        <v>70</v>
      </c>
      <c r="C41">
        <v>500</v>
      </c>
      <c r="D41">
        <v>2</v>
      </c>
      <c r="E41">
        <v>21272.057690000001</v>
      </c>
      <c r="F41">
        <v>4966.7548930000003</v>
      </c>
      <c r="G41">
        <v>5930.5580540000001</v>
      </c>
      <c r="H41">
        <v>6015.4580980000001</v>
      </c>
      <c r="I41">
        <v>2539.658649</v>
      </c>
      <c r="J41">
        <v>635.74997919999998</v>
      </c>
      <c r="K41">
        <v>1183.878019</v>
      </c>
      <c r="L41">
        <v>6</v>
      </c>
      <c r="M41">
        <v>0.39424873199999999</v>
      </c>
      <c r="O41">
        <v>65</v>
      </c>
      <c r="P41">
        <v>9.8289450000000004E-3</v>
      </c>
      <c r="Q41">
        <v>0.6</v>
      </c>
      <c r="R41">
        <v>8.6582453719999997</v>
      </c>
      <c r="S41" t="s">
        <v>16</v>
      </c>
    </row>
    <row r="42" spans="1:19" x14ac:dyDescent="0.35">
      <c r="A42">
        <v>1</v>
      </c>
      <c r="B42">
        <v>70</v>
      </c>
      <c r="C42">
        <v>500</v>
      </c>
      <c r="D42">
        <v>1</v>
      </c>
      <c r="E42">
        <v>23821.789720000001</v>
      </c>
      <c r="F42">
        <v>5689.0553950000003</v>
      </c>
      <c r="G42">
        <v>7182.3970280000003</v>
      </c>
      <c r="H42">
        <v>7243.1541790000001</v>
      </c>
      <c r="I42">
        <v>2117.179983</v>
      </c>
      <c r="J42">
        <v>635.74997919999998</v>
      </c>
      <c r="K42">
        <v>954.25315720000003</v>
      </c>
      <c r="L42">
        <v>4</v>
      </c>
      <c r="M42">
        <v>0.474711037</v>
      </c>
      <c r="O42">
        <v>300</v>
      </c>
      <c r="P42">
        <v>1.0233445000000001E-2</v>
      </c>
      <c r="Q42">
        <v>0.4</v>
      </c>
      <c r="R42">
        <v>19.481052089999999</v>
      </c>
      <c r="S42" t="s">
        <v>16</v>
      </c>
    </row>
    <row r="43" spans="1:19" x14ac:dyDescent="0.35">
      <c r="A43">
        <v>1</v>
      </c>
      <c r="B43">
        <v>70</v>
      </c>
      <c r="C43">
        <v>500</v>
      </c>
      <c r="D43">
        <v>2</v>
      </c>
      <c r="E43">
        <v>23675.14948</v>
      </c>
      <c r="F43">
        <v>6554.8212670000003</v>
      </c>
      <c r="G43">
        <v>6504.9526070000002</v>
      </c>
      <c r="H43">
        <v>6565.4691009999997</v>
      </c>
      <c r="I43">
        <v>2327.0960920000002</v>
      </c>
      <c r="J43">
        <v>635.74997919999998</v>
      </c>
      <c r="K43">
        <v>1087.06043</v>
      </c>
      <c r="L43">
        <v>5</v>
      </c>
      <c r="M43">
        <v>0.43029605199999998</v>
      </c>
      <c r="O43">
        <v>301</v>
      </c>
      <c r="P43">
        <v>1.6268613000000001E-2</v>
      </c>
      <c r="Q43">
        <v>0.4</v>
      </c>
      <c r="R43">
        <v>19.481052089999999</v>
      </c>
      <c r="S43" t="s">
        <v>16</v>
      </c>
    </row>
    <row r="44" spans="1:19" x14ac:dyDescent="0.35">
      <c r="A44">
        <v>1</v>
      </c>
      <c r="B44">
        <v>70</v>
      </c>
      <c r="C44">
        <v>1000</v>
      </c>
      <c r="D44">
        <v>1</v>
      </c>
      <c r="E44">
        <v>23295.35945</v>
      </c>
      <c r="F44">
        <v>5012.5521010000002</v>
      </c>
      <c r="G44">
        <v>7266.1387969999996</v>
      </c>
      <c r="H44">
        <v>7319.3189229999998</v>
      </c>
      <c r="I44">
        <v>2109.6856630000002</v>
      </c>
      <c r="J44">
        <v>635.74997919999998</v>
      </c>
      <c r="K44">
        <v>951.91399019999994</v>
      </c>
      <c r="L44">
        <v>4</v>
      </c>
      <c r="M44">
        <v>0.479702819</v>
      </c>
      <c r="O44">
        <v>69</v>
      </c>
      <c r="P44">
        <v>9.5139950000000008E-3</v>
      </c>
      <c r="Q44">
        <v>0.8</v>
      </c>
      <c r="R44">
        <v>5.3660488390000003</v>
      </c>
      <c r="S44" t="s">
        <v>16</v>
      </c>
    </row>
    <row r="45" spans="1:19" x14ac:dyDescent="0.35">
      <c r="A45">
        <v>1</v>
      </c>
      <c r="B45">
        <v>70</v>
      </c>
      <c r="C45">
        <v>1000</v>
      </c>
      <c r="D45">
        <v>2</v>
      </c>
      <c r="E45">
        <v>23227.560290000001</v>
      </c>
      <c r="F45">
        <v>4983.2456949999996</v>
      </c>
      <c r="G45">
        <v>7276.9102000000003</v>
      </c>
      <c r="H45">
        <v>7326.1551330000002</v>
      </c>
      <c r="I45">
        <v>2048.6248089999999</v>
      </c>
      <c r="J45">
        <v>635.74997919999998</v>
      </c>
      <c r="K45">
        <v>956.87447269999996</v>
      </c>
      <c r="L45">
        <v>4</v>
      </c>
      <c r="M45">
        <v>0.48015085899999999</v>
      </c>
      <c r="O45">
        <v>118</v>
      </c>
      <c r="P45">
        <v>9.9688250000000006E-3</v>
      </c>
      <c r="Q45">
        <v>0.8</v>
      </c>
      <c r="R45">
        <v>5.3660488390000003</v>
      </c>
      <c r="S45" t="s">
        <v>16</v>
      </c>
    </row>
    <row r="46" spans="1:19" x14ac:dyDescent="0.35">
      <c r="A46">
        <v>1</v>
      </c>
      <c r="B46">
        <v>70</v>
      </c>
      <c r="C46">
        <v>1000</v>
      </c>
      <c r="D46">
        <v>1</v>
      </c>
      <c r="E46">
        <v>24914.130679999998</v>
      </c>
      <c r="F46">
        <v>5326.8581560000002</v>
      </c>
      <c r="G46">
        <v>8134.5392169999996</v>
      </c>
      <c r="H46">
        <v>8184.1295019999998</v>
      </c>
      <c r="I46">
        <v>1818.0322249999999</v>
      </c>
      <c r="J46">
        <v>635.74997919999998</v>
      </c>
      <c r="K46">
        <v>814.82160299999998</v>
      </c>
      <c r="L46">
        <v>3</v>
      </c>
      <c r="M46">
        <v>0.53638187299999995</v>
      </c>
      <c r="O46">
        <v>239</v>
      </c>
      <c r="P46">
        <v>9.8231039999999992E-3</v>
      </c>
      <c r="Q46">
        <v>0.6</v>
      </c>
      <c r="R46">
        <v>14.30946357</v>
      </c>
      <c r="S46" t="s">
        <v>16</v>
      </c>
    </row>
    <row r="47" spans="1:19" x14ac:dyDescent="0.35">
      <c r="A47">
        <v>1</v>
      </c>
      <c r="B47">
        <v>70</v>
      </c>
      <c r="C47">
        <v>1000</v>
      </c>
      <c r="D47">
        <v>2</v>
      </c>
      <c r="E47">
        <v>24877.005819999998</v>
      </c>
      <c r="F47">
        <v>6639.3961550000004</v>
      </c>
      <c r="G47">
        <v>7264.406669</v>
      </c>
      <c r="H47">
        <v>7314.2884750000003</v>
      </c>
      <c r="I47">
        <v>2062.2258849999998</v>
      </c>
      <c r="J47">
        <v>635.74997919999998</v>
      </c>
      <c r="K47">
        <v>960.93865900000003</v>
      </c>
      <c r="L47">
        <v>4</v>
      </c>
      <c r="M47">
        <v>0.47937312700000001</v>
      </c>
      <c r="O47">
        <v>300</v>
      </c>
      <c r="P47">
        <v>2.4179697999999999E-2</v>
      </c>
      <c r="Q47">
        <v>0.6</v>
      </c>
      <c r="R47">
        <v>14.30946357</v>
      </c>
      <c r="S47" t="s">
        <v>16</v>
      </c>
    </row>
    <row r="48" spans="1:19" x14ac:dyDescent="0.35">
      <c r="A48">
        <v>1</v>
      </c>
      <c r="B48">
        <v>70</v>
      </c>
      <c r="C48">
        <v>1000</v>
      </c>
      <c r="D48">
        <v>1</v>
      </c>
      <c r="E48">
        <v>27907.798149999999</v>
      </c>
      <c r="F48">
        <v>8262.4156189999994</v>
      </c>
      <c r="G48">
        <v>8180.6297969999996</v>
      </c>
      <c r="H48">
        <v>8182.8417360000003</v>
      </c>
      <c r="I48">
        <v>1827.4028000000001</v>
      </c>
      <c r="J48">
        <v>635.74997919999998</v>
      </c>
      <c r="K48">
        <v>818.75821570000005</v>
      </c>
      <c r="L48">
        <v>3</v>
      </c>
      <c r="M48">
        <v>0.53629747400000005</v>
      </c>
      <c r="O48">
        <v>300</v>
      </c>
      <c r="P48">
        <v>3.2655521E-2</v>
      </c>
      <c r="Q48">
        <v>0.4</v>
      </c>
      <c r="R48">
        <v>32.19629303</v>
      </c>
      <c r="S48" t="s">
        <v>16</v>
      </c>
    </row>
    <row r="49" spans="1:19" x14ac:dyDescent="0.35">
      <c r="A49">
        <v>1</v>
      </c>
      <c r="B49">
        <v>70</v>
      </c>
      <c r="C49">
        <v>1000</v>
      </c>
      <c r="D49">
        <v>2</v>
      </c>
      <c r="E49">
        <v>27655.866839999999</v>
      </c>
      <c r="F49">
        <v>6259.1106669999999</v>
      </c>
      <c r="G49">
        <v>9346.2994290000006</v>
      </c>
      <c r="H49">
        <v>9245.801598</v>
      </c>
      <c r="I49">
        <v>1478.9997940000001</v>
      </c>
      <c r="J49">
        <v>635.74997919999998</v>
      </c>
      <c r="K49">
        <v>689.90537019999999</v>
      </c>
      <c r="L49">
        <v>2</v>
      </c>
      <c r="M49">
        <v>0.60596308700000001</v>
      </c>
      <c r="O49">
        <v>300</v>
      </c>
      <c r="P49">
        <v>4.4283152999999999E-2</v>
      </c>
      <c r="Q49">
        <v>0.4</v>
      </c>
      <c r="R49">
        <v>32.19629303</v>
      </c>
      <c r="S49" t="s">
        <v>16</v>
      </c>
    </row>
    <row r="50" spans="1:19" x14ac:dyDescent="0.35">
      <c r="A50">
        <v>1</v>
      </c>
      <c r="B50">
        <v>70</v>
      </c>
      <c r="C50">
        <v>2000</v>
      </c>
      <c r="D50">
        <v>1</v>
      </c>
      <c r="E50">
        <v>26512.192729999999</v>
      </c>
      <c r="F50">
        <v>5013.3249370000003</v>
      </c>
      <c r="G50">
        <v>9493.3113190000004</v>
      </c>
      <c r="H50">
        <v>9172.6207040000008</v>
      </c>
      <c r="I50">
        <v>1511.746969</v>
      </c>
      <c r="J50">
        <v>635.74997919999998</v>
      </c>
      <c r="K50">
        <v>685.43881810000005</v>
      </c>
      <c r="L50">
        <v>2</v>
      </c>
      <c r="M50">
        <v>0.60116686500000005</v>
      </c>
      <c r="O50">
        <v>265</v>
      </c>
      <c r="P50">
        <v>8.5401049999999992E-3</v>
      </c>
      <c r="Q50">
        <v>0.8</v>
      </c>
      <c r="R50">
        <v>7.4941884930000002</v>
      </c>
      <c r="S50" t="s">
        <v>16</v>
      </c>
    </row>
    <row r="51" spans="1:19" x14ac:dyDescent="0.35">
      <c r="A51">
        <v>1</v>
      </c>
      <c r="B51">
        <v>70</v>
      </c>
      <c r="C51">
        <v>2000</v>
      </c>
      <c r="D51">
        <v>2</v>
      </c>
      <c r="E51">
        <v>26167.243589999998</v>
      </c>
      <c r="F51">
        <v>4986.6754229999997</v>
      </c>
      <c r="G51">
        <v>9261.3268910000006</v>
      </c>
      <c r="H51">
        <v>9126.0628629999992</v>
      </c>
      <c r="I51">
        <v>1471.989354</v>
      </c>
      <c r="J51">
        <v>635.74997919999998</v>
      </c>
      <c r="K51">
        <v>685.43908039999997</v>
      </c>
      <c r="L51">
        <v>2</v>
      </c>
      <c r="M51">
        <v>0.59811549799999997</v>
      </c>
      <c r="O51">
        <v>88</v>
      </c>
      <c r="P51">
        <v>8.6833369999999993E-3</v>
      </c>
      <c r="Q51">
        <v>0.8</v>
      </c>
      <c r="R51">
        <v>7.4941884930000002</v>
      </c>
      <c r="S51" t="s">
        <v>16</v>
      </c>
    </row>
    <row r="52" spans="1:19" x14ac:dyDescent="0.35">
      <c r="A52">
        <v>1</v>
      </c>
      <c r="B52">
        <v>70</v>
      </c>
      <c r="C52">
        <v>2000</v>
      </c>
      <c r="D52">
        <v>1</v>
      </c>
      <c r="E52">
        <v>28201.070609999999</v>
      </c>
      <c r="F52">
        <v>6702.2005550000003</v>
      </c>
      <c r="G52">
        <v>9493.3113190000004</v>
      </c>
      <c r="H52">
        <v>9172.6207040000008</v>
      </c>
      <c r="I52">
        <v>1511.7478269999999</v>
      </c>
      <c r="J52">
        <v>635.74997919999998</v>
      </c>
      <c r="K52">
        <v>685.44022270000005</v>
      </c>
      <c r="L52">
        <v>2</v>
      </c>
      <c r="M52">
        <v>0.60116686500000005</v>
      </c>
      <c r="O52">
        <v>112</v>
      </c>
      <c r="P52">
        <v>9.240748E-3</v>
      </c>
      <c r="Q52">
        <v>0.6</v>
      </c>
      <c r="R52">
        <v>19.98450265</v>
      </c>
      <c r="S52" t="s">
        <v>16</v>
      </c>
    </row>
    <row r="53" spans="1:19" x14ac:dyDescent="0.35">
      <c r="A53">
        <v>1</v>
      </c>
      <c r="B53">
        <v>70</v>
      </c>
      <c r="C53">
        <v>2000</v>
      </c>
      <c r="D53">
        <v>2</v>
      </c>
      <c r="E53">
        <v>27857.468540000002</v>
      </c>
      <c r="F53">
        <v>6571.5606269999998</v>
      </c>
      <c r="G53">
        <v>9316.8606830000008</v>
      </c>
      <c r="H53">
        <v>9225.2946319999992</v>
      </c>
      <c r="I53">
        <v>1438.660871</v>
      </c>
      <c r="J53">
        <v>635.74997919999998</v>
      </c>
      <c r="K53">
        <v>669.34174870000004</v>
      </c>
      <c r="L53">
        <v>2</v>
      </c>
      <c r="M53">
        <v>0.60461907500000001</v>
      </c>
      <c r="O53">
        <v>300</v>
      </c>
      <c r="P53">
        <v>1.774251E-2</v>
      </c>
      <c r="Q53">
        <v>0.6</v>
      </c>
      <c r="R53">
        <v>19.98450265</v>
      </c>
      <c r="S53" t="s">
        <v>16</v>
      </c>
    </row>
    <row r="54" spans="1:19" x14ac:dyDescent="0.35">
      <c r="A54">
        <v>1</v>
      </c>
      <c r="B54">
        <v>70</v>
      </c>
      <c r="C54">
        <v>2000</v>
      </c>
      <c r="D54">
        <v>1</v>
      </c>
      <c r="E54">
        <v>31012.851930000001</v>
      </c>
      <c r="F54">
        <v>6337.4457430000002</v>
      </c>
      <c r="G54">
        <v>11468.46773</v>
      </c>
      <c r="H54">
        <v>11000.79672</v>
      </c>
      <c r="I54">
        <v>1078.482769</v>
      </c>
      <c r="J54">
        <v>635.74997919999998</v>
      </c>
      <c r="K54">
        <v>491.90898220000003</v>
      </c>
      <c r="L54">
        <v>1</v>
      </c>
      <c r="M54">
        <v>0.72098418600000003</v>
      </c>
      <c r="O54">
        <v>300</v>
      </c>
      <c r="P54">
        <v>1.4314273000000001E-2</v>
      </c>
      <c r="Q54">
        <v>0.4</v>
      </c>
      <c r="R54">
        <v>44.965130960000003</v>
      </c>
      <c r="S54" t="s">
        <v>16</v>
      </c>
    </row>
    <row r="55" spans="1:19" x14ac:dyDescent="0.35">
      <c r="A55">
        <v>1</v>
      </c>
      <c r="B55">
        <v>70</v>
      </c>
      <c r="C55">
        <v>2000</v>
      </c>
      <c r="D55">
        <v>2</v>
      </c>
      <c r="E55">
        <v>30408.76107</v>
      </c>
      <c r="F55">
        <v>6232.9363869999997</v>
      </c>
      <c r="G55">
        <v>11143.99826</v>
      </c>
      <c r="H55">
        <v>10851.667439999999</v>
      </c>
      <c r="I55">
        <v>1052.4976959999999</v>
      </c>
      <c r="J55">
        <v>635.74997919999998</v>
      </c>
      <c r="K55">
        <v>491.91130199999998</v>
      </c>
      <c r="L55">
        <v>1</v>
      </c>
      <c r="M55">
        <v>0.71121036199999998</v>
      </c>
      <c r="O55">
        <v>128</v>
      </c>
      <c r="P55">
        <v>9.4607279999999998E-3</v>
      </c>
      <c r="Q55">
        <v>0.4</v>
      </c>
      <c r="R55">
        <v>44.965130960000003</v>
      </c>
      <c r="S55" t="s">
        <v>16</v>
      </c>
    </row>
    <row r="56" spans="1:19" x14ac:dyDescent="0.35">
      <c r="A56">
        <v>1</v>
      </c>
      <c r="B56">
        <v>100</v>
      </c>
      <c r="C56">
        <v>500</v>
      </c>
      <c r="D56">
        <v>1</v>
      </c>
      <c r="E56">
        <v>20249.19268</v>
      </c>
      <c r="F56">
        <v>3760.791107</v>
      </c>
      <c r="G56">
        <v>5970.1089819999997</v>
      </c>
      <c r="H56">
        <v>6070.3566899999996</v>
      </c>
      <c r="I56">
        <v>2620.0635390000002</v>
      </c>
      <c r="J56">
        <v>635.74997919999998</v>
      </c>
      <c r="K56">
        <v>1192.122388</v>
      </c>
      <c r="L56">
        <v>6</v>
      </c>
      <c r="M56">
        <v>0.22762738800000001</v>
      </c>
      <c r="O56">
        <v>44</v>
      </c>
      <c r="P56">
        <v>4.9809219999999996E-3</v>
      </c>
      <c r="Q56">
        <v>0.8</v>
      </c>
      <c r="R56">
        <v>3.246448204</v>
      </c>
      <c r="S56" t="s">
        <v>16</v>
      </c>
    </row>
    <row r="57" spans="1:19" x14ac:dyDescent="0.35">
      <c r="A57">
        <v>1</v>
      </c>
      <c r="B57">
        <v>100</v>
      </c>
      <c r="C57">
        <v>500</v>
      </c>
      <c r="D57">
        <v>2</v>
      </c>
      <c r="E57">
        <v>20009.85281</v>
      </c>
      <c r="F57">
        <v>3741.4738609999999</v>
      </c>
      <c r="G57">
        <v>5898.4391930000002</v>
      </c>
      <c r="H57">
        <v>5989.3790879999997</v>
      </c>
      <c r="I57">
        <v>2553.5380460000001</v>
      </c>
      <c r="J57">
        <v>635.74997919999998</v>
      </c>
      <c r="K57">
        <v>1191.272645</v>
      </c>
      <c r="L57">
        <v>6</v>
      </c>
      <c r="M57">
        <v>0.224590875</v>
      </c>
      <c r="O57">
        <v>60</v>
      </c>
      <c r="P57">
        <v>5.0550109999999999E-3</v>
      </c>
      <c r="Q57">
        <v>0.8</v>
      </c>
      <c r="R57">
        <v>3.246448204</v>
      </c>
      <c r="S57" t="s">
        <v>16</v>
      </c>
    </row>
    <row r="58" spans="1:19" x14ac:dyDescent="0.35">
      <c r="A58">
        <v>1</v>
      </c>
      <c r="B58">
        <v>100</v>
      </c>
      <c r="C58">
        <v>500</v>
      </c>
      <c r="D58">
        <v>1</v>
      </c>
      <c r="E58">
        <v>21500.378280000001</v>
      </c>
      <c r="F58">
        <v>4361.7384359999996</v>
      </c>
      <c r="G58">
        <v>6463.4354759999997</v>
      </c>
      <c r="H58">
        <v>6544.2922589999998</v>
      </c>
      <c r="I58">
        <v>2404.3431810000002</v>
      </c>
      <c r="J58">
        <v>635.74997919999998</v>
      </c>
      <c r="K58">
        <v>1090.8189440000001</v>
      </c>
      <c r="L58">
        <v>5</v>
      </c>
      <c r="M58">
        <v>0.245399114</v>
      </c>
      <c r="O58">
        <v>75</v>
      </c>
      <c r="P58">
        <v>6.7321610000000004E-3</v>
      </c>
      <c r="Q58">
        <v>0.6</v>
      </c>
      <c r="R58">
        <v>8.6571952109999994</v>
      </c>
      <c r="S58" t="s">
        <v>16</v>
      </c>
    </row>
    <row r="59" spans="1:19" x14ac:dyDescent="0.35">
      <c r="A59">
        <v>1</v>
      </c>
      <c r="B59">
        <v>100</v>
      </c>
      <c r="C59">
        <v>500</v>
      </c>
      <c r="D59">
        <v>2</v>
      </c>
      <c r="E59">
        <v>21223.506600000001</v>
      </c>
      <c r="F59">
        <v>4977.784686</v>
      </c>
      <c r="G59">
        <v>5887.9339989999999</v>
      </c>
      <c r="H59">
        <v>5978.5003610000003</v>
      </c>
      <c r="I59">
        <v>2554.2112010000001</v>
      </c>
      <c r="J59">
        <v>635.74997919999998</v>
      </c>
      <c r="K59">
        <v>1189.3263730000001</v>
      </c>
      <c r="L59">
        <v>6</v>
      </c>
      <c r="M59">
        <v>0.224182942</v>
      </c>
      <c r="O59">
        <v>63</v>
      </c>
      <c r="P59">
        <v>7.6031060000000001E-3</v>
      </c>
      <c r="Q59">
        <v>0.6</v>
      </c>
      <c r="R59">
        <v>8.6571952109999994</v>
      </c>
      <c r="S59" t="s">
        <v>16</v>
      </c>
    </row>
    <row r="60" spans="1:19" x14ac:dyDescent="0.35">
      <c r="A60">
        <v>1</v>
      </c>
      <c r="B60">
        <v>100</v>
      </c>
      <c r="C60">
        <v>500</v>
      </c>
      <c r="D60">
        <v>1</v>
      </c>
      <c r="E60">
        <v>23903.698509999998</v>
      </c>
      <c r="F60">
        <v>5688.6080030000003</v>
      </c>
      <c r="G60">
        <v>7223.9737709999999</v>
      </c>
      <c r="H60">
        <v>7283.9335380000002</v>
      </c>
      <c r="I60">
        <v>2117.180018</v>
      </c>
      <c r="J60">
        <v>635.74997919999998</v>
      </c>
      <c r="K60">
        <v>954.25320239999996</v>
      </c>
      <c r="L60">
        <v>4</v>
      </c>
      <c r="M60">
        <v>0.27313432300000001</v>
      </c>
      <c r="O60">
        <v>300</v>
      </c>
      <c r="P60">
        <v>1.5076498000000001E-2</v>
      </c>
      <c r="Q60">
        <v>0.4</v>
      </c>
      <c r="R60">
        <v>19.478689230000001</v>
      </c>
      <c r="S60" t="s">
        <v>16</v>
      </c>
    </row>
    <row r="61" spans="1:19" x14ac:dyDescent="0.35">
      <c r="A61">
        <v>1</v>
      </c>
      <c r="B61">
        <v>100</v>
      </c>
      <c r="C61">
        <v>500</v>
      </c>
      <c r="D61">
        <v>2</v>
      </c>
      <c r="E61">
        <v>23789.961670000001</v>
      </c>
      <c r="F61">
        <v>7419.2562809999999</v>
      </c>
      <c r="G61">
        <v>5965.4666010000001</v>
      </c>
      <c r="H61">
        <v>6050.3666439999997</v>
      </c>
      <c r="I61">
        <v>2536.5560879999998</v>
      </c>
      <c r="J61">
        <v>635.74997919999998</v>
      </c>
      <c r="K61">
        <v>1182.5660809999999</v>
      </c>
      <c r="L61">
        <v>6</v>
      </c>
      <c r="M61">
        <v>0.22687779799999999</v>
      </c>
      <c r="O61">
        <v>300</v>
      </c>
      <c r="P61">
        <v>2.9985538999999999E-2</v>
      </c>
      <c r="Q61">
        <v>0.4</v>
      </c>
      <c r="R61">
        <v>19.478689230000001</v>
      </c>
      <c r="S61" t="s">
        <v>16</v>
      </c>
    </row>
    <row r="62" spans="1:19" x14ac:dyDescent="0.35">
      <c r="A62">
        <v>1</v>
      </c>
      <c r="B62">
        <v>100</v>
      </c>
      <c r="C62">
        <v>1000</v>
      </c>
      <c r="D62">
        <v>1</v>
      </c>
      <c r="E62">
        <v>23369.048610000002</v>
      </c>
      <c r="F62">
        <v>5071.4018640000004</v>
      </c>
      <c r="G62">
        <v>7270.1564969999999</v>
      </c>
      <c r="H62">
        <v>7321.1006379999999</v>
      </c>
      <c r="I62">
        <v>2118.6615270000002</v>
      </c>
      <c r="J62">
        <v>635.74997919999998</v>
      </c>
      <c r="K62">
        <v>951.97810460000005</v>
      </c>
      <c r="L62">
        <v>4</v>
      </c>
      <c r="M62">
        <v>0.27452802199999998</v>
      </c>
      <c r="O62">
        <v>63</v>
      </c>
      <c r="P62">
        <v>9.9402120000000004E-3</v>
      </c>
      <c r="Q62">
        <v>0.8</v>
      </c>
      <c r="R62">
        <v>5.6538693999999996</v>
      </c>
      <c r="S62" t="s">
        <v>16</v>
      </c>
    </row>
    <row r="63" spans="1:19" x14ac:dyDescent="0.35">
      <c r="A63">
        <v>1</v>
      </c>
      <c r="B63">
        <v>100</v>
      </c>
      <c r="C63">
        <v>1000</v>
      </c>
      <c r="D63">
        <v>2</v>
      </c>
      <c r="E63">
        <v>23158.559539999998</v>
      </c>
      <c r="F63">
        <v>5034.3865949999999</v>
      </c>
      <c r="G63">
        <v>7217.0423250000003</v>
      </c>
      <c r="H63">
        <v>7270.1115630000004</v>
      </c>
      <c r="I63">
        <v>2045.465316</v>
      </c>
      <c r="J63">
        <v>635.74997919999998</v>
      </c>
      <c r="K63">
        <v>955.80376569999999</v>
      </c>
      <c r="L63">
        <v>4</v>
      </c>
      <c r="M63">
        <v>0.27261602400000001</v>
      </c>
      <c r="O63">
        <v>161</v>
      </c>
      <c r="P63">
        <v>9.4634139999999999E-3</v>
      </c>
      <c r="Q63">
        <v>0.8</v>
      </c>
      <c r="R63">
        <v>5.6538693999999996</v>
      </c>
      <c r="S63" t="s">
        <v>16</v>
      </c>
    </row>
    <row r="64" spans="1:19" x14ac:dyDescent="0.35">
      <c r="A64">
        <v>1</v>
      </c>
      <c r="B64">
        <v>100</v>
      </c>
      <c r="C64">
        <v>1000</v>
      </c>
      <c r="D64">
        <v>1</v>
      </c>
      <c r="E64">
        <v>25084.97466</v>
      </c>
      <c r="F64">
        <v>5464.3011180000003</v>
      </c>
      <c r="G64">
        <v>8150.6910559999997</v>
      </c>
      <c r="H64">
        <v>8188.0713830000004</v>
      </c>
      <c r="I64">
        <v>1827.402799</v>
      </c>
      <c r="J64">
        <v>635.74997919999998</v>
      </c>
      <c r="K64">
        <v>818.75832019999996</v>
      </c>
      <c r="L64">
        <v>3</v>
      </c>
      <c r="M64">
        <v>0.307037856</v>
      </c>
      <c r="O64">
        <v>132</v>
      </c>
      <c r="P64">
        <v>9.6388180000000004E-3</v>
      </c>
      <c r="Q64">
        <v>0.6</v>
      </c>
      <c r="R64">
        <v>15.076985069999999</v>
      </c>
      <c r="S64" t="s">
        <v>16</v>
      </c>
    </row>
    <row r="65" spans="1:19" x14ac:dyDescent="0.35">
      <c r="A65">
        <v>1</v>
      </c>
      <c r="B65">
        <v>100</v>
      </c>
      <c r="C65">
        <v>1000</v>
      </c>
      <c r="D65">
        <v>2</v>
      </c>
      <c r="E65">
        <v>24976.335210000001</v>
      </c>
      <c r="F65">
        <v>5401.4274599999999</v>
      </c>
      <c r="G65">
        <v>8148.7764029999998</v>
      </c>
      <c r="H65">
        <v>8179.4756280000001</v>
      </c>
      <c r="I65">
        <v>1780.7788680000001</v>
      </c>
      <c r="J65">
        <v>635.74997919999998</v>
      </c>
      <c r="K65">
        <v>830.12686840000003</v>
      </c>
      <c r="L65">
        <v>3</v>
      </c>
      <c r="M65">
        <v>0.30671553099999999</v>
      </c>
      <c r="O65">
        <v>300</v>
      </c>
      <c r="P65">
        <v>3.2479320999999998E-2</v>
      </c>
      <c r="Q65">
        <v>0.6</v>
      </c>
      <c r="R65">
        <v>15.076985069999999</v>
      </c>
      <c r="S65" t="s">
        <v>16</v>
      </c>
    </row>
    <row r="66" spans="1:19" x14ac:dyDescent="0.35">
      <c r="A66">
        <v>1</v>
      </c>
      <c r="B66">
        <v>100</v>
      </c>
      <c r="C66">
        <v>1000</v>
      </c>
      <c r="D66">
        <v>1</v>
      </c>
      <c r="E66">
        <v>28943.855810000001</v>
      </c>
      <c r="F66">
        <v>10438.70477</v>
      </c>
      <c r="G66">
        <v>7368.2556850000001</v>
      </c>
      <c r="H66">
        <v>7423.2477099999996</v>
      </c>
      <c r="I66">
        <v>2122.054341</v>
      </c>
      <c r="J66">
        <v>635.74997919999998</v>
      </c>
      <c r="K66">
        <v>955.84332129999996</v>
      </c>
      <c r="L66">
        <v>4</v>
      </c>
      <c r="M66">
        <v>0.278358353</v>
      </c>
      <c r="O66">
        <v>301</v>
      </c>
      <c r="P66">
        <v>0.13400548300000001</v>
      </c>
      <c r="Q66">
        <v>0.4</v>
      </c>
      <c r="R66">
        <v>33.923216400000001</v>
      </c>
      <c r="S66" t="s">
        <v>16</v>
      </c>
    </row>
    <row r="67" spans="1:19" x14ac:dyDescent="0.35">
      <c r="A67">
        <v>1</v>
      </c>
      <c r="B67">
        <v>100</v>
      </c>
      <c r="C67">
        <v>1000</v>
      </c>
      <c r="D67">
        <v>2</v>
      </c>
      <c r="E67">
        <v>27703.01856</v>
      </c>
      <c r="F67">
        <v>6409.1499299999996</v>
      </c>
      <c r="G67">
        <v>9255.5704650000007</v>
      </c>
      <c r="H67">
        <v>9275.3990360000007</v>
      </c>
      <c r="I67">
        <v>1453.158064</v>
      </c>
      <c r="J67">
        <v>635.74997919999998</v>
      </c>
      <c r="K67">
        <v>673.99108839999997</v>
      </c>
      <c r="L67">
        <v>2</v>
      </c>
      <c r="M67">
        <v>0.34781067500000001</v>
      </c>
      <c r="O67">
        <v>300</v>
      </c>
      <c r="P67">
        <v>1.4239419999999999E-2</v>
      </c>
      <c r="Q67">
        <v>0.4</v>
      </c>
      <c r="R67">
        <v>33.923216400000001</v>
      </c>
      <c r="S67" t="s">
        <v>16</v>
      </c>
    </row>
    <row r="68" spans="1:19" x14ac:dyDescent="0.35">
      <c r="A68">
        <v>1</v>
      </c>
      <c r="B68">
        <v>100</v>
      </c>
      <c r="C68">
        <v>2000</v>
      </c>
      <c r="D68">
        <v>1</v>
      </c>
      <c r="E68">
        <v>26524.258890000001</v>
      </c>
      <c r="F68">
        <v>5011.9766339999996</v>
      </c>
      <c r="G68">
        <v>9326.0533020000003</v>
      </c>
      <c r="H68">
        <v>9355.8543580000005</v>
      </c>
      <c r="I68">
        <v>1509.7355070000001</v>
      </c>
      <c r="J68">
        <v>635.74997919999998</v>
      </c>
      <c r="K68">
        <v>684.88911099999996</v>
      </c>
      <c r="L68">
        <v>2</v>
      </c>
      <c r="M68">
        <v>0.35082760400000002</v>
      </c>
      <c r="O68">
        <v>302</v>
      </c>
      <c r="P68">
        <v>2.5884779E-2</v>
      </c>
      <c r="Q68">
        <v>0.8</v>
      </c>
      <c r="R68">
        <v>7.4941884930000002</v>
      </c>
      <c r="S68" t="s">
        <v>16</v>
      </c>
    </row>
    <row r="69" spans="1:19" x14ac:dyDescent="0.35">
      <c r="A69">
        <v>1</v>
      </c>
      <c r="B69">
        <v>100</v>
      </c>
      <c r="C69">
        <v>2000</v>
      </c>
      <c r="D69">
        <v>2</v>
      </c>
      <c r="E69">
        <v>26117.26382</v>
      </c>
      <c r="F69">
        <v>4986.6751629999999</v>
      </c>
      <c r="G69">
        <v>9153.8968299999997</v>
      </c>
      <c r="H69">
        <v>9183.5141800000001</v>
      </c>
      <c r="I69">
        <v>1471.989073</v>
      </c>
      <c r="J69">
        <v>635.74997919999998</v>
      </c>
      <c r="K69">
        <v>685.43859259999999</v>
      </c>
      <c r="L69">
        <v>2</v>
      </c>
      <c r="M69">
        <v>0.34436515899999998</v>
      </c>
      <c r="O69">
        <v>302</v>
      </c>
      <c r="P69">
        <v>1.7887966000000002E-2</v>
      </c>
      <c r="Q69">
        <v>0.8</v>
      </c>
      <c r="R69">
        <v>7.4941884930000002</v>
      </c>
      <c r="S69" t="s">
        <v>16</v>
      </c>
    </row>
    <row r="70" spans="1:19" x14ac:dyDescent="0.35">
      <c r="A70">
        <v>1</v>
      </c>
      <c r="B70">
        <v>100</v>
      </c>
      <c r="C70">
        <v>2000</v>
      </c>
      <c r="D70">
        <v>1</v>
      </c>
      <c r="E70">
        <v>28174.73947</v>
      </c>
      <c r="F70">
        <v>6702.2028280000004</v>
      </c>
      <c r="G70">
        <v>9305.3848230000003</v>
      </c>
      <c r="H70">
        <v>9334.2077640000007</v>
      </c>
      <c r="I70">
        <v>1511.7502039999999</v>
      </c>
      <c r="J70">
        <v>635.74997919999998</v>
      </c>
      <c r="K70">
        <v>685.44387170000005</v>
      </c>
      <c r="L70">
        <v>2</v>
      </c>
      <c r="M70">
        <v>0.35001589599999999</v>
      </c>
      <c r="O70">
        <v>116</v>
      </c>
      <c r="P70">
        <v>9.893878E-3</v>
      </c>
      <c r="Q70">
        <v>0.6</v>
      </c>
      <c r="R70">
        <v>19.98450265</v>
      </c>
      <c r="S70" t="s">
        <v>16</v>
      </c>
    </row>
    <row r="71" spans="1:19" x14ac:dyDescent="0.35">
      <c r="A71">
        <v>1</v>
      </c>
      <c r="B71">
        <v>100</v>
      </c>
      <c r="C71">
        <v>2000</v>
      </c>
      <c r="D71">
        <v>2</v>
      </c>
      <c r="E71">
        <v>27783.957119999999</v>
      </c>
      <c r="F71">
        <v>6626.0198220000002</v>
      </c>
      <c r="G71">
        <v>9169.3370990000003</v>
      </c>
      <c r="H71">
        <v>9198.9544490000007</v>
      </c>
      <c r="I71">
        <v>1469.1280879999999</v>
      </c>
      <c r="J71">
        <v>635.74997919999998</v>
      </c>
      <c r="K71">
        <v>684.76768689999994</v>
      </c>
      <c r="L71">
        <v>2</v>
      </c>
      <c r="M71">
        <v>0.34494414099999998</v>
      </c>
      <c r="O71">
        <v>167</v>
      </c>
      <c r="P71">
        <v>8.1496120000000005E-3</v>
      </c>
      <c r="Q71">
        <v>0.6</v>
      </c>
      <c r="R71">
        <v>19.98450265</v>
      </c>
      <c r="S71" t="s">
        <v>16</v>
      </c>
    </row>
    <row r="72" spans="1:19" x14ac:dyDescent="0.35">
      <c r="A72">
        <v>1</v>
      </c>
      <c r="B72">
        <v>100</v>
      </c>
      <c r="C72">
        <v>2000</v>
      </c>
      <c r="D72">
        <v>1</v>
      </c>
      <c r="E72">
        <v>31207.595730000001</v>
      </c>
      <c r="F72">
        <v>6337.4457629999997</v>
      </c>
      <c r="G72">
        <v>11325.679529999999</v>
      </c>
      <c r="H72">
        <v>11338.32864</v>
      </c>
      <c r="I72">
        <v>1078.4827909999999</v>
      </c>
      <c r="J72">
        <v>635.74997919999998</v>
      </c>
      <c r="K72">
        <v>491.90902269999998</v>
      </c>
      <c r="L72">
        <v>1</v>
      </c>
      <c r="M72">
        <v>0.42516680099999998</v>
      </c>
      <c r="O72">
        <v>300</v>
      </c>
      <c r="P72">
        <v>0.106978675</v>
      </c>
      <c r="Q72">
        <v>0.4</v>
      </c>
      <c r="R72">
        <v>44.965130960000003</v>
      </c>
      <c r="S72" t="s">
        <v>16</v>
      </c>
    </row>
    <row r="73" spans="1:19" x14ac:dyDescent="0.35">
      <c r="A73">
        <v>1</v>
      </c>
      <c r="B73">
        <v>100</v>
      </c>
      <c r="C73">
        <v>2000</v>
      </c>
      <c r="D73">
        <v>2</v>
      </c>
      <c r="E73">
        <v>30223.920249999999</v>
      </c>
      <c r="F73">
        <v>6232.9382059999998</v>
      </c>
      <c r="G73">
        <v>10897.826719999999</v>
      </c>
      <c r="H73">
        <v>10912.992480000001</v>
      </c>
      <c r="I73">
        <v>1052.4989290000001</v>
      </c>
      <c r="J73">
        <v>635.74997919999998</v>
      </c>
      <c r="K73">
        <v>491.91393849999997</v>
      </c>
      <c r="L73">
        <v>1</v>
      </c>
      <c r="M73">
        <v>0.409217465</v>
      </c>
      <c r="O73">
        <v>36</v>
      </c>
      <c r="P73">
        <v>9.7228990000000001E-3</v>
      </c>
      <c r="Q73">
        <v>0.4</v>
      </c>
      <c r="R73">
        <v>44.965130960000003</v>
      </c>
      <c r="S73" t="s">
        <v>16</v>
      </c>
    </row>
    <row r="74" spans="1:19" x14ac:dyDescent="0.35">
      <c r="A74">
        <v>2</v>
      </c>
      <c r="B74">
        <v>10</v>
      </c>
      <c r="C74">
        <v>500</v>
      </c>
      <c r="D74">
        <v>1</v>
      </c>
      <c r="E74">
        <v>20061.283510000001</v>
      </c>
      <c r="F74">
        <v>4458.1938140000002</v>
      </c>
      <c r="G74">
        <v>6451.3326870000001</v>
      </c>
      <c r="H74">
        <v>4960.2436340000004</v>
      </c>
      <c r="I74">
        <v>2758.0564399999998</v>
      </c>
      <c r="J74">
        <v>465.72808320000001</v>
      </c>
      <c r="K74">
        <v>967.72884939999994</v>
      </c>
      <c r="L74">
        <v>7</v>
      </c>
      <c r="M74">
        <v>0.73016068999999995</v>
      </c>
      <c r="O74">
        <v>35</v>
      </c>
      <c r="P74">
        <v>8.6469040000000004E-3</v>
      </c>
      <c r="Q74">
        <v>0.8</v>
      </c>
      <c r="R74">
        <v>3.88423205</v>
      </c>
      <c r="S74" t="s">
        <v>16</v>
      </c>
    </row>
    <row r="75" spans="1:19" x14ac:dyDescent="0.35">
      <c r="A75">
        <v>2</v>
      </c>
      <c r="B75">
        <v>10</v>
      </c>
      <c r="C75">
        <v>500</v>
      </c>
      <c r="D75">
        <v>2</v>
      </c>
      <c r="E75">
        <v>19356.470170000001</v>
      </c>
      <c r="F75">
        <v>3849.4916440000002</v>
      </c>
      <c r="G75">
        <v>6549.0038279999999</v>
      </c>
      <c r="H75">
        <v>5174.636023</v>
      </c>
      <c r="I75">
        <v>2445.1692549999998</v>
      </c>
      <c r="J75">
        <v>465.72808320000001</v>
      </c>
      <c r="K75">
        <v>872.44133890000001</v>
      </c>
      <c r="L75">
        <v>6</v>
      </c>
      <c r="M75">
        <v>0.76171980399999994</v>
      </c>
      <c r="O75">
        <v>40</v>
      </c>
      <c r="P75">
        <v>6.7151049999999999E-3</v>
      </c>
      <c r="Q75">
        <v>0.8</v>
      </c>
      <c r="R75">
        <v>3.88423205</v>
      </c>
      <c r="S75" t="s">
        <v>16</v>
      </c>
    </row>
    <row r="76" spans="1:19" x14ac:dyDescent="0.35">
      <c r="A76">
        <v>2</v>
      </c>
      <c r="B76">
        <v>10</v>
      </c>
      <c r="C76">
        <v>500</v>
      </c>
      <c r="D76">
        <v>1</v>
      </c>
      <c r="E76">
        <v>21568.569670000001</v>
      </c>
      <c r="F76">
        <v>6046.6459020000002</v>
      </c>
      <c r="G76">
        <v>6387.6132889999999</v>
      </c>
      <c r="H76">
        <v>4955.2184230000003</v>
      </c>
      <c r="I76">
        <v>2748.8413089999999</v>
      </c>
      <c r="J76">
        <v>465.72808320000001</v>
      </c>
      <c r="K76">
        <v>964.52265969999996</v>
      </c>
      <c r="L76">
        <v>7</v>
      </c>
      <c r="M76">
        <v>0.72942096599999995</v>
      </c>
      <c r="O76">
        <v>161</v>
      </c>
      <c r="P76">
        <v>9.3918430000000004E-3</v>
      </c>
      <c r="Q76">
        <v>0.6</v>
      </c>
      <c r="R76">
        <v>10.357952129999999</v>
      </c>
      <c r="S76" t="s">
        <v>16</v>
      </c>
    </row>
    <row r="77" spans="1:19" x14ac:dyDescent="0.35">
      <c r="A77">
        <v>2</v>
      </c>
      <c r="B77">
        <v>10</v>
      </c>
      <c r="C77">
        <v>500</v>
      </c>
      <c r="D77">
        <v>2</v>
      </c>
      <c r="E77">
        <v>20764.74379</v>
      </c>
      <c r="F77">
        <v>5273.0883480000002</v>
      </c>
      <c r="G77">
        <v>6523.9967669999996</v>
      </c>
      <c r="H77">
        <v>5177.3179490000002</v>
      </c>
      <c r="I77">
        <v>2453.5641599999999</v>
      </c>
      <c r="J77">
        <v>465.72808320000001</v>
      </c>
      <c r="K77">
        <v>871.04848570000001</v>
      </c>
      <c r="L77">
        <v>6</v>
      </c>
      <c r="M77">
        <v>0.76211459100000001</v>
      </c>
      <c r="O77">
        <v>57</v>
      </c>
      <c r="P77">
        <v>7.6069320000000003E-3</v>
      </c>
      <c r="Q77">
        <v>0.6</v>
      </c>
      <c r="R77">
        <v>10.357952129999999</v>
      </c>
      <c r="S77" t="s">
        <v>16</v>
      </c>
    </row>
    <row r="78" spans="1:19" x14ac:dyDescent="0.35">
      <c r="A78">
        <v>2</v>
      </c>
      <c r="B78">
        <v>10</v>
      </c>
      <c r="C78">
        <v>500</v>
      </c>
      <c r="D78">
        <v>1</v>
      </c>
      <c r="E78">
        <v>24302.888159999999</v>
      </c>
      <c r="F78">
        <v>7314.8764540000002</v>
      </c>
      <c r="G78">
        <v>7919.8033770000002</v>
      </c>
      <c r="H78">
        <v>5480.8231720000003</v>
      </c>
      <c r="I78">
        <v>2309.8497940000002</v>
      </c>
      <c r="J78">
        <v>465.72808320000001</v>
      </c>
      <c r="K78">
        <v>811.80728260000001</v>
      </c>
      <c r="L78">
        <v>5</v>
      </c>
      <c r="M78">
        <v>0.80679134399999997</v>
      </c>
      <c r="O78">
        <v>286</v>
      </c>
      <c r="P78">
        <v>9.4935079999999995E-3</v>
      </c>
      <c r="Q78">
        <v>0.4</v>
      </c>
      <c r="R78">
        <v>23.305392300000001</v>
      </c>
      <c r="S78" t="s">
        <v>16</v>
      </c>
    </row>
    <row r="79" spans="1:19" x14ac:dyDescent="0.35">
      <c r="A79">
        <v>2</v>
      </c>
      <c r="B79">
        <v>10</v>
      </c>
      <c r="C79">
        <v>500</v>
      </c>
      <c r="D79">
        <v>2</v>
      </c>
      <c r="E79">
        <v>23556.084729999999</v>
      </c>
      <c r="F79">
        <v>8094.1054599999998</v>
      </c>
      <c r="G79">
        <v>6505.0783469999997</v>
      </c>
      <c r="H79">
        <v>5174.636023</v>
      </c>
      <c r="I79">
        <v>2443.8048469999999</v>
      </c>
      <c r="J79">
        <v>465.72808320000001</v>
      </c>
      <c r="K79">
        <v>872.73197149999999</v>
      </c>
      <c r="L79">
        <v>6</v>
      </c>
      <c r="M79">
        <v>0.76171980399999994</v>
      </c>
      <c r="O79">
        <v>50</v>
      </c>
      <c r="P79">
        <v>9.9562799999999996E-3</v>
      </c>
      <c r="Q79">
        <v>0.4</v>
      </c>
      <c r="R79">
        <v>23.305392300000001</v>
      </c>
      <c r="S79" t="s">
        <v>16</v>
      </c>
    </row>
    <row r="80" spans="1:19" x14ac:dyDescent="0.35">
      <c r="A80">
        <v>2</v>
      </c>
      <c r="B80">
        <v>10</v>
      </c>
      <c r="C80">
        <v>1000</v>
      </c>
      <c r="D80">
        <v>1</v>
      </c>
      <c r="E80">
        <v>23311.511579999999</v>
      </c>
      <c r="F80">
        <v>6335.5767409999999</v>
      </c>
      <c r="G80">
        <v>7912.4434209999999</v>
      </c>
      <c r="H80">
        <v>5473.4632160000001</v>
      </c>
      <c r="I80">
        <v>2312.240777</v>
      </c>
      <c r="J80">
        <v>465.72808320000001</v>
      </c>
      <c r="K80">
        <v>812.0593417</v>
      </c>
      <c r="L80">
        <v>5</v>
      </c>
      <c r="M80">
        <v>0.80570794000000001</v>
      </c>
      <c r="O80">
        <v>52</v>
      </c>
      <c r="P80">
        <v>2.422053E-3</v>
      </c>
      <c r="Q80">
        <v>0.8</v>
      </c>
      <c r="R80">
        <v>6.4578920269999998</v>
      </c>
      <c r="S80" t="s">
        <v>16</v>
      </c>
    </row>
    <row r="81" spans="1:19" x14ac:dyDescent="0.35">
      <c r="A81">
        <v>2</v>
      </c>
      <c r="B81">
        <v>10</v>
      </c>
      <c r="C81">
        <v>1000</v>
      </c>
      <c r="D81">
        <v>2</v>
      </c>
      <c r="E81">
        <v>22805.051899999999</v>
      </c>
      <c r="F81">
        <v>6278.2297159999998</v>
      </c>
      <c r="G81">
        <v>7517.6237430000001</v>
      </c>
      <c r="H81">
        <v>5554.8193279999996</v>
      </c>
      <c r="I81">
        <v>2212.9578139999999</v>
      </c>
      <c r="J81">
        <v>465.72808320000001</v>
      </c>
      <c r="K81">
        <v>775.69321939999998</v>
      </c>
      <c r="L81">
        <v>5</v>
      </c>
      <c r="M81">
        <v>0.81768377000000003</v>
      </c>
      <c r="O81">
        <v>43</v>
      </c>
      <c r="P81">
        <v>2.832396E-3</v>
      </c>
      <c r="Q81">
        <v>0.8</v>
      </c>
      <c r="R81">
        <v>6.4578920269999998</v>
      </c>
      <c r="S81" t="s">
        <v>16</v>
      </c>
    </row>
    <row r="82" spans="1:19" x14ac:dyDescent="0.35">
      <c r="A82">
        <v>2</v>
      </c>
      <c r="B82">
        <v>10</v>
      </c>
      <c r="C82">
        <v>1000</v>
      </c>
      <c r="D82">
        <v>1</v>
      </c>
      <c r="E82">
        <v>25423.838240000001</v>
      </c>
      <c r="F82">
        <v>7131.4702559999996</v>
      </c>
      <c r="G82">
        <v>9308.564891</v>
      </c>
      <c r="H82">
        <v>5772.4358709999997</v>
      </c>
      <c r="I82">
        <v>2033.0299970000001</v>
      </c>
      <c r="J82">
        <v>465.72808320000001</v>
      </c>
      <c r="K82">
        <v>712.60914060000005</v>
      </c>
      <c r="L82">
        <v>4</v>
      </c>
      <c r="M82">
        <v>0.84971748800000002</v>
      </c>
      <c r="O82">
        <v>121</v>
      </c>
      <c r="P82">
        <v>7.9630429999999995E-3</v>
      </c>
      <c r="Q82">
        <v>0.6</v>
      </c>
      <c r="R82">
        <v>17.221045400000001</v>
      </c>
      <c r="S82" t="s">
        <v>16</v>
      </c>
    </row>
    <row r="83" spans="1:19" x14ac:dyDescent="0.35">
      <c r="A83">
        <v>2</v>
      </c>
      <c r="B83">
        <v>10</v>
      </c>
      <c r="C83">
        <v>1000</v>
      </c>
      <c r="D83">
        <v>2</v>
      </c>
      <c r="E83">
        <v>24966.488509999999</v>
      </c>
      <c r="F83">
        <v>7076.1068429999996</v>
      </c>
      <c r="G83">
        <v>8950.8280790000008</v>
      </c>
      <c r="H83">
        <v>5761.7778189999999</v>
      </c>
      <c r="I83">
        <v>1997.086685</v>
      </c>
      <c r="J83">
        <v>465.72808320000001</v>
      </c>
      <c r="K83">
        <v>714.96100000000001</v>
      </c>
      <c r="L83">
        <v>4</v>
      </c>
      <c r="M83">
        <v>0.84814859499999995</v>
      </c>
      <c r="O83">
        <v>300</v>
      </c>
      <c r="P83">
        <v>1.9973014000000001E-2</v>
      </c>
      <c r="Q83">
        <v>0.6</v>
      </c>
      <c r="R83">
        <v>17.221045400000001</v>
      </c>
      <c r="S83" t="s">
        <v>16</v>
      </c>
    </row>
    <row r="84" spans="1:19" x14ac:dyDescent="0.35">
      <c r="A84">
        <v>2</v>
      </c>
      <c r="B84">
        <v>10</v>
      </c>
      <c r="C84">
        <v>1000</v>
      </c>
      <c r="D84">
        <v>1</v>
      </c>
      <c r="E84">
        <v>28975.254700000001</v>
      </c>
      <c r="F84">
        <v>9156.7832010000002</v>
      </c>
      <c r="G84">
        <v>10930.1448</v>
      </c>
      <c r="H84">
        <v>6020.2343039999996</v>
      </c>
      <c r="I84">
        <v>1776.5066770000001</v>
      </c>
      <c r="J84">
        <v>465.72808320000001</v>
      </c>
      <c r="K84">
        <v>625.85763280000003</v>
      </c>
      <c r="L84">
        <v>3</v>
      </c>
      <c r="M84">
        <v>0.88619405799999995</v>
      </c>
      <c r="O84">
        <v>300</v>
      </c>
      <c r="P84">
        <v>1.4725969E-2</v>
      </c>
      <c r="Q84">
        <v>0.4</v>
      </c>
      <c r="R84">
        <v>38.747352159999998</v>
      </c>
      <c r="S84" t="s">
        <v>16</v>
      </c>
    </row>
    <row r="85" spans="1:19" x14ac:dyDescent="0.35">
      <c r="A85">
        <v>2</v>
      </c>
      <c r="B85">
        <v>10</v>
      </c>
      <c r="C85">
        <v>1000</v>
      </c>
      <c r="D85">
        <v>2</v>
      </c>
      <c r="E85">
        <v>28419.70004</v>
      </c>
      <c r="F85">
        <v>6958.1967299999997</v>
      </c>
      <c r="G85">
        <v>12719.0383</v>
      </c>
      <c r="H85">
        <v>6326.2604220000003</v>
      </c>
      <c r="I85">
        <v>1430.6610189999999</v>
      </c>
      <c r="J85">
        <v>465.72808320000001</v>
      </c>
      <c r="K85">
        <v>519.81548529999998</v>
      </c>
      <c r="L85">
        <v>2</v>
      </c>
      <c r="M85">
        <v>0.93124189400000001</v>
      </c>
      <c r="O85">
        <v>301</v>
      </c>
      <c r="P85">
        <v>1.6562532000000001E-2</v>
      </c>
      <c r="Q85">
        <v>0.4</v>
      </c>
      <c r="R85">
        <v>38.747352159999998</v>
      </c>
      <c r="S85" t="s">
        <v>16</v>
      </c>
    </row>
    <row r="86" spans="1:19" x14ac:dyDescent="0.35">
      <c r="A86">
        <v>2</v>
      </c>
      <c r="B86">
        <v>10</v>
      </c>
      <c r="C86">
        <v>2000</v>
      </c>
      <c r="D86">
        <v>1</v>
      </c>
      <c r="E86">
        <v>27234.333340000001</v>
      </c>
      <c r="F86">
        <v>5257.514075</v>
      </c>
      <c r="G86">
        <v>13233.777319999999</v>
      </c>
      <c r="H86">
        <v>6278.3266910000002</v>
      </c>
      <c r="I86">
        <v>1477.956972</v>
      </c>
      <c r="J86">
        <v>465.72808320000001</v>
      </c>
      <c r="K86">
        <v>521.03020690000005</v>
      </c>
      <c r="L86">
        <v>2</v>
      </c>
      <c r="M86">
        <v>0.92418592399999999</v>
      </c>
      <c r="O86">
        <v>61</v>
      </c>
      <c r="P86">
        <v>8.2738459999999996E-3</v>
      </c>
      <c r="Q86">
        <v>0.8</v>
      </c>
      <c r="R86">
        <v>9.512748384</v>
      </c>
      <c r="S86" t="s">
        <v>16</v>
      </c>
    </row>
    <row r="87" spans="1:19" x14ac:dyDescent="0.35">
      <c r="A87">
        <v>2</v>
      </c>
      <c r="B87">
        <v>10</v>
      </c>
      <c r="C87">
        <v>2000</v>
      </c>
      <c r="D87">
        <v>2</v>
      </c>
      <c r="E87">
        <v>26761.989440000001</v>
      </c>
      <c r="F87">
        <v>5214.7804939999996</v>
      </c>
      <c r="G87">
        <v>12886.502130000001</v>
      </c>
      <c r="H87">
        <v>6250.6517299999996</v>
      </c>
      <c r="I87">
        <v>1427.7323309999999</v>
      </c>
      <c r="J87">
        <v>465.72808320000001</v>
      </c>
      <c r="K87">
        <v>516.59467589999997</v>
      </c>
      <c r="L87">
        <v>2</v>
      </c>
      <c r="M87">
        <v>0.92011209900000002</v>
      </c>
      <c r="O87">
        <v>81</v>
      </c>
      <c r="P87">
        <v>8.9806560000000001E-3</v>
      </c>
      <c r="Q87">
        <v>0.8</v>
      </c>
      <c r="R87">
        <v>9.512748384</v>
      </c>
      <c r="S87" t="s">
        <v>16</v>
      </c>
    </row>
    <row r="88" spans="1:19" x14ac:dyDescent="0.35">
      <c r="A88">
        <v>2</v>
      </c>
      <c r="B88">
        <v>10</v>
      </c>
      <c r="C88">
        <v>2000</v>
      </c>
      <c r="D88">
        <v>1</v>
      </c>
      <c r="E88">
        <v>29470.334490000001</v>
      </c>
      <c r="F88">
        <v>7356.8940899999998</v>
      </c>
      <c r="G88">
        <v>13345.842060000001</v>
      </c>
      <c r="H88">
        <v>6299.5387739999996</v>
      </c>
      <c r="I88">
        <v>1479.5115479999999</v>
      </c>
      <c r="J88">
        <v>465.72808320000001</v>
      </c>
      <c r="K88">
        <v>522.81993079999995</v>
      </c>
      <c r="L88">
        <v>2</v>
      </c>
      <c r="M88">
        <v>0.92730839799999998</v>
      </c>
      <c r="O88">
        <v>49</v>
      </c>
      <c r="P88">
        <v>9.4053609999999992E-3</v>
      </c>
      <c r="Q88">
        <v>0.6</v>
      </c>
      <c r="R88">
        <v>25.36732902</v>
      </c>
      <c r="S88" t="s">
        <v>16</v>
      </c>
    </row>
    <row r="89" spans="1:19" x14ac:dyDescent="0.35">
      <c r="A89">
        <v>2</v>
      </c>
      <c r="B89">
        <v>10</v>
      </c>
      <c r="C89">
        <v>2000</v>
      </c>
      <c r="D89">
        <v>2</v>
      </c>
      <c r="E89">
        <v>28789.784510000001</v>
      </c>
      <c r="F89">
        <v>7242.0356979999997</v>
      </c>
      <c r="G89">
        <v>12871.995140000001</v>
      </c>
      <c r="H89">
        <v>6264.2396790000003</v>
      </c>
      <c r="I89">
        <v>1428.888203</v>
      </c>
      <c r="J89">
        <v>465.72808320000001</v>
      </c>
      <c r="K89">
        <v>516.89771029999997</v>
      </c>
      <c r="L89">
        <v>2</v>
      </c>
      <c r="M89">
        <v>0.92211228000000001</v>
      </c>
      <c r="O89">
        <v>37</v>
      </c>
      <c r="P89">
        <v>9.8756469999999996E-3</v>
      </c>
      <c r="Q89">
        <v>0.6</v>
      </c>
      <c r="R89">
        <v>25.36732902</v>
      </c>
      <c r="S89" t="s">
        <v>16</v>
      </c>
    </row>
    <row r="90" spans="1:19" x14ac:dyDescent="0.35">
      <c r="A90">
        <v>2</v>
      </c>
      <c r="B90">
        <v>10</v>
      </c>
      <c r="C90">
        <v>2000</v>
      </c>
      <c r="D90">
        <v>1</v>
      </c>
      <c r="E90">
        <v>33508.981899999999</v>
      </c>
      <c r="F90">
        <v>11539.144990000001</v>
      </c>
      <c r="G90">
        <v>13206.210880000001</v>
      </c>
      <c r="H90">
        <v>6299.3537880000003</v>
      </c>
      <c r="I90">
        <v>1476.7937959999999</v>
      </c>
      <c r="J90">
        <v>465.72808320000001</v>
      </c>
      <c r="K90">
        <v>521.75035749999995</v>
      </c>
      <c r="L90">
        <v>2</v>
      </c>
      <c r="M90">
        <v>0.92728116800000004</v>
      </c>
      <c r="O90">
        <v>86</v>
      </c>
      <c r="P90">
        <v>5.6550819999999996E-3</v>
      </c>
      <c r="Q90">
        <v>0.4</v>
      </c>
      <c r="R90">
        <v>57.076490300000003</v>
      </c>
      <c r="S90" t="s">
        <v>16</v>
      </c>
    </row>
    <row r="91" spans="1:19" x14ac:dyDescent="0.35">
      <c r="A91">
        <v>2</v>
      </c>
      <c r="B91">
        <v>10</v>
      </c>
      <c r="C91">
        <v>2000</v>
      </c>
      <c r="D91">
        <v>2</v>
      </c>
      <c r="E91">
        <v>32842.335769999998</v>
      </c>
      <c r="F91">
        <v>11294.576660000001</v>
      </c>
      <c r="G91">
        <v>12871.995140000001</v>
      </c>
      <c r="H91">
        <v>6264.2396790000003</v>
      </c>
      <c r="I91">
        <v>1428.890034</v>
      </c>
      <c r="J91">
        <v>465.72808320000001</v>
      </c>
      <c r="K91">
        <v>516.90617499999996</v>
      </c>
      <c r="L91">
        <v>2</v>
      </c>
      <c r="M91">
        <v>0.92211228000000001</v>
      </c>
      <c r="O91">
        <v>101</v>
      </c>
      <c r="P91">
        <v>9.7218900000000004E-3</v>
      </c>
      <c r="Q91">
        <v>0.4</v>
      </c>
      <c r="R91">
        <v>57.076490300000003</v>
      </c>
      <c r="S91" t="s">
        <v>16</v>
      </c>
    </row>
    <row r="92" spans="1:19" x14ac:dyDescent="0.35">
      <c r="A92">
        <v>2</v>
      </c>
      <c r="B92">
        <v>40</v>
      </c>
      <c r="C92">
        <v>500</v>
      </c>
      <c r="D92">
        <v>1</v>
      </c>
      <c r="E92">
        <v>19618.754099999998</v>
      </c>
      <c r="F92">
        <v>4358.1031650000004</v>
      </c>
      <c r="G92">
        <v>5517.0333950000004</v>
      </c>
      <c r="H92">
        <v>5560.6849030000003</v>
      </c>
      <c r="I92">
        <v>2751.3931619999998</v>
      </c>
      <c r="J92">
        <v>465.72808320000001</v>
      </c>
      <c r="K92">
        <v>965.81138720000001</v>
      </c>
      <c r="L92">
        <v>7</v>
      </c>
      <c r="M92">
        <v>0.506203929</v>
      </c>
      <c r="O92">
        <v>23</v>
      </c>
      <c r="P92">
        <v>8.3397379999999993E-3</v>
      </c>
      <c r="Q92">
        <v>0.8</v>
      </c>
      <c r="R92">
        <v>3.4869188969999998</v>
      </c>
      <c r="S92" t="s">
        <v>16</v>
      </c>
    </row>
    <row r="93" spans="1:19" x14ac:dyDescent="0.35">
      <c r="A93">
        <v>2</v>
      </c>
      <c r="B93">
        <v>40</v>
      </c>
      <c r="C93">
        <v>500</v>
      </c>
      <c r="D93">
        <v>2</v>
      </c>
      <c r="E93">
        <v>18982.676459999999</v>
      </c>
      <c r="F93">
        <v>3760.2597949999999</v>
      </c>
      <c r="G93">
        <v>5718.55753</v>
      </c>
      <c r="H93">
        <v>5730.8617279999999</v>
      </c>
      <c r="I93">
        <v>2437.6710269999999</v>
      </c>
      <c r="J93">
        <v>465.72808320000001</v>
      </c>
      <c r="K93">
        <v>869.59830150000005</v>
      </c>
      <c r="L93">
        <v>6</v>
      </c>
      <c r="M93">
        <v>0.52169557799999999</v>
      </c>
      <c r="O93">
        <v>56</v>
      </c>
      <c r="P93">
        <v>4.0220840000000004E-3</v>
      </c>
      <c r="Q93">
        <v>0.8</v>
      </c>
      <c r="R93">
        <v>3.4869188969999998</v>
      </c>
      <c r="S93" t="s">
        <v>16</v>
      </c>
    </row>
    <row r="94" spans="1:19" x14ac:dyDescent="0.35">
      <c r="A94">
        <v>2</v>
      </c>
      <c r="B94">
        <v>40</v>
      </c>
      <c r="C94">
        <v>500</v>
      </c>
      <c r="D94">
        <v>1</v>
      </c>
      <c r="E94">
        <v>21014.27447</v>
      </c>
      <c r="F94">
        <v>5113.2129750000004</v>
      </c>
      <c r="G94">
        <v>5997.1219739999997</v>
      </c>
      <c r="H94">
        <v>6009.3123059999998</v>
      </c>
      <c r="I94">
        <v>2540.9007139999999</v>
      </c>
      <c r="J94">
        <v>465.72808320000001</v>
      </c>
      <c r="K94">
        <v>887.99842249999995</v>
      </c>
      <c r="L94">
        <v>6</v>
      </c>
      <c r="M94">
        <v>0.54704367399999998</v>
      </c>
      <c r="O94">
        <v>301</v>
      </c>
      <c r="P94">
        <v>1.4664531999999999E-2</v>
      </c>
      <c r="Q94">
        <v>0.6</v>
      </c>
      <c r="R94">
        <v>9.2984503919999995</v>
      </c>
      <c r="S94" t="s">
        <v>16</v>
      </c>
    </row>
    <row r="95" spans="1:19" x14ac:dyDescent="0.35">
      <c r="A95">
        <v>2</v>
      </c>
      <c r="B95">
        <v>40</v>
      </c>
      <c r="C95">
        <v>500</v>
      </c>
      <c r="D95">
        <v>2</v>
      </c>
      <c r="E95">
        <v>20254.23861</v>
      </c>
      <c r="F95">
        <v>5027.3588490000002</v>
      </c>
      <c r="G95">
        <v>5731.9579720000002</v>
      </c>
      <c r="H95">
        <v>5721.9249920000002</v>
      </c>
      <c r="I95">
        <v>2437.6707940000001</v>
      </c>
      <c r="J95">
        <v>465.72808320000001</v>
      </c>
      <c r="K95">
        <v>869.59791849999999</v>
      </c>
      <c r="L95">
        <v>6</v>
      </c>
      <c r="M95">
        <v>0.52088204299999996</v>
      </c>
      <c r="O95">
        <v>90</v>
      </c>
      <c r="P95">
        <v>7.0872180000000002E-3</v>
      </c>
      <c r="Q95">
        <v>0.6</v>
      </c>
      <c r="R95">
        <v>9.2984503919999995</v>
      </c>
      <c r="S95" t="s">
        <v>16</v>
      </c>
    </row>
    <row r="96" spans="1:19" x14ac:dyDescent="0.35">
      <c r="A96">
        <v>2</v>
      </c>
      <c r="B96">
        <v>40</v>
      </c>
      <c r="C96">
        <v>500</v>
      </c>
      <c r="D96">
        <v>1</v>
      </c>
      <c r="E96">
        <v>23272.485710000001</v>
      </c>
      <c r="F96">
        <v>5779.3278630000004</v>
      </c>
      <c r="G96">
        <v>7247.9062679999997</v>
      </c>
      <c r="H96">
        <v>7051.846646</v>
      </c>
      <c r="I96">
        <v>2019.651756</v>
      </c>
      <c r="J96">
        <v>465.72808320000001</v>
      </c>
      <c r="K96">
        <v>708.02509620000001</v>
      </c>
      <c r="L96">
        <v>4</v>
      </c>
      <c r="M96">
        <v>0.64194834700000003</v>
      </c>
      <c r="O96">
        <v>301</v>
      </c>
      <c r="P96">
        <v>1.1965241E-2</v>
      </c>
      <c r="Q96">
        <v>0.4</v>
      </c>
      <c r="R96">
        <v>20.92151338</v>
      </c>
      <c r="S96" t="s">
        <v>16</v>
      </c>
    </row>
    <row r="97" spans="1:19" x14ac:dyDescent="0.35">
      <c r="A97">
        <v>2</v>
      </c>
      <c r="B97">
        <v>40</v>
      </c>
      <c r="C97">
        <v>500</v>
      </c>
      <c r="D97">
        <v>2</v>
      </c>
      <c r="E97">
        <v>22900.920010000002</v>
      </c>
      <c r="F97">
        <v>7577.2211029999999</v>
      </c>
      <c r="G97">
        <v>5776.0607529999997</v>
      </c>
      <c r="H97">
        <v>5768.4261079999997</v>
      </c>
      <c r="I97">
        <v>2446.0414380000002</v>
      </c>
      <c r="J97">
        <v>465.72808320000001</v>
      </c>
      <c r="K97">
        <v>867.44252619999997</v>
      </c>
      <c r="L97">
        <v>6</v>
      </c>
      <c r="M97">
        <v>0.52511516300000005</v>
      </c>
      <c r="O97">
        <v>300</v>
      </c>
      <c r="P97">
        <v>1.9307886E-2</v>
      </c>
      <c r="Q97">
        <v>0.4</v>
      </c>
      <c r="R97">
        <v>20.92151338</v>
      </c>
      <c r="S97" t="s">
        <v>16</v>
      </c>
    </row>
    <row r="98" spans="1:19" x14ac:dyDescent="0.35">
      <c r="A98">
        <v>2</v>
      </c>
      <c r="B98">
        <v>40</v>
      </c>
      <c r="C98">
        <v>1000</v>
      </c>
      <c r="D98">
        <v>1</v>
      </c>
      <c r="E98">
        <v>22610.35254</v>
      </c>
      <c r="F98">
        <v>5060.5928050000002</v>
      </c>
      <c r="G98">
        <v>7276.8949009999997</v>
      </c>
      <c r="H98">
        <v>7079.4597919999997</v>
      </c>
      <c r="I98">
        <v>2019.6518940000001</v>
      </c>
      <c r="J98">
        <v>465.72808320000001</v>
      </c>
      <c r="K98">
        <v>708.02506330000006</v>
      </c>
      <c r="L98">
        <v>4</v>
      </c>
      <c r="M98">
        <v>0.64446204500000004</v>
      </c>
      <c r="O98">
        <v>131</v>
      </c>
      <c r="P98">
        <v>9.2512659999999993E-3</v>
      </c>
      <c r="Q98">
        <v>0.8</v>
      </c>
      <c r="R98">
        <v>5.8712038870000001</v>
      </c>
      <c r="S98" t="s">
        <v>16</v>
      </c>
    </row>
    <row r="99" spans="1:19" x14ac:dyDescent="0.35">
      <c r="A99">
        <v>2</v>
      </c>
      <c r="B99">
        <v>40</v>
      </c>
      <c r="C99">
        <v>1000</v>
      </c>
      <c r="D99">
        <v>2</v>
      </c>
      <c r="E99">
        <v>22243.27072</v>
      </c>
      <c r="F99">
        <v>5051.3148920000003</v>
      </c>
      <c r="G99">
        <v>7144.855998</v>
      </c>
      <c r="H99">
        <v>6862.5930600000002</v>
      </c>
      <c r="I99">
        <v>2001.983925</v>
      </c>
      <c r="J99">
        <v>465.72808320000001</v>
      </c>
      <c r="K99">
        <v>716.79476260000001</v>
      </c>
      <c r="L99">
        <v>4</v>
      </c>
      <c r="M99">
        <v>0.62472008999999995</v>
      </c>
      <c r="O99">
        <v>139</v>
      </c>
      <c r="P99">
        <v>7.3391079999999996E-3</v>
      </c>
      <c r="Q99">
        <v>0.8</v>
      </c>
      <c r="R99">
        <v>5.8712038870000001</v>
      </c>
      <c r="S99" t="s">
        <v>16</v>
      </c>
    </row>
    <row r="100" spans="1:19" x14ac:dyDescent="0.35">
      <c r="A100">
        <v>2</v>
      </c>
      <c r="B100">
        <v>40</v>
      </c>
      <c r="C100">
        <v>1000</v>
      </c>
      <c r="D100">
        <v>1</v>
      </c>
      <c r="E100">
        <v>24180.389429999999</v>
      </c>
      <c r="F100">
        <v>5500.0424270000003</v>
      </c>
      <c r="G100">
        <v>8069.5951519999999</v>
      </c>
      <c r="H100">
        <v>7730.0655900000002</v>
      </c>
      <c r="I100">
        <v>1785.2806310000001</v>
      </c>
      <c r="J100">
        <v>465.72808320000001</v>
      </c>
      <c r="K100">
        <v>629.677548</v>
      </c>
      <c r="L100">
        <v>3</v>
      </c>
      <c r="M100">
        <v>0.70368841999999998</v>
      </c>
      <c r="O100">
        <v>274</v>
      </c>
      <c r="P100">
        <v>9.7398420000000003E-3</v>
      </c>
      <c r="Q100">
        <v>0.6</v>
      </c>
      <c r="R100">
        <v>15.6565437</v>
      </c>
      <c r="S100" t="s">
        <v>16</v>
      </c>
    </row>
    <row r="101" spans="1:19" x14ac:dyDescent="0.35">
      <c r="A101">
        <v>2</v>
      </c>
      <c r="B101">
        <v>40</v>
      </c>
      <c r="C101">
        <v>1000</v>
      </c>
      <c r="D101">
        <v>2</v>
      </c>
      <c r="E101">
        <v>23924.4067</v>
      </c>
      <c r="F101">
        <v>5443.2533370000001</v>
      </c>
      <c r="G101">
        <v>8163.0431369999997</v>
      </c>
      <c r="H101">
        <v>7475.7863520000001</v>
      </c>
      <c r="I101">
        <v>1744.727531</v>
      </c>
      <c r="J101">
        <v>465.72808320000001</v>
      </c>
      <c r="K101">
        <v>631.86825769999996</v>
      </c>
      <c r="L101">
        <v>3</v>
      </c>
      <c r="M101">
        <v>0.68054070499999997</v>
      </c>
      <c r="O101">
        <v>300</v>
      </c>
      <c r="P101">
        <v>2.8140897000000002E-2</v>
      </c>
      <c r="Q101">
        <v>0.6</v>
      </c>
      <c r="R101">
        <v>15.6565437</v>
      </c>
      <c r="S101" t="s">
        <v>16</v>
      </c>
    </row>
    <row r="102" spans="1:19" x14ac:dyDescent="0.35">
      <c r="A102">
        <v>2</v>
      </c>
      <c r="B102">
        <v>40</v>
      </c>
      <c r="C102">
        <v>1000</v>
      </c>
      <c r="D102">
        <v>1</v>
      </c>
      <c r="E102">
        <v>26955.146949999998</v>
      </c>
      <c r="F102">
        <v>6648.6662159999996</v>
      </c>
      <c r="G102">
        <v>9350.5402520000007</v>
      </c>
      <c r="H102">
        <v>8494.2767769999991</v>
      </c>
      <c r="I102">
        <v>1475.383677</v>
      </c>
      <c r="J102">
        <v>465.72808320000001</v>
      </c>
      <c r="K102">
        <v>520.55194849999998</v>
      </c>
      <c r="L102">
        <v>2</v>
      </c>
      <c r="M102">
        <v>0.77325659599999996</v>
      </c>
      <c r="O102">
        <v>300</v>
      </c>
      <c r="P102">
        <v>1.0166631000000001E-2</v>
      </c>
      <c r="Q102">
        <v>0.4</v>
      </c>
      <c r="R102">
        <v>35.22722332</v>
      </c>
      <c r="S102" t="s">
        <v>16</v>
      </c>
    </row>
    <row r="103" spans="1:19" x14ac:dyDescent="0.35">
      <c r="A103">
        <v>2</v>
      </c>
      <c r="B103">
        <v>40</v>
      </c>
      <c r="C103">
        <v>1000</v>
      </c>
      <c r="D103">
        <v>2</v>
      </c>
      <c r="E103">
        <v>26372.12744</v>
      </c>
      <c r="F103">
        <v>6503.3362200000001</v>
      </c>
      <c r="G103">
        <v>9257.2587519999997</v>
      </c>
      <c r="H103">
        <v>8197.0365629999997</v>
      </c>
      <c r="I103">
        <v>1429.2592790000001</v>
      </c>
      <c r="J103">
        <v>465.72808320000001</v>
      </c>
      <c r="K103">
        <v>519.50853789999996</v>
      </c>
      <c r="L103">
        <v>2</v>
      </c>
      <c r="M103">
        <v>0.74619802899999998</v>
      </c>
      <c r="O103">
        <v>206</v>
      </c>
      <c r="P103">
        <v>8.1774719999999999E-3</v>
      </c>
      <c r="Q103">
        <v>0.4</v>
      </c>
      <c r="R103">
        <v>35.22722332</v>
      </c>
      <c r="S103" t="s">
        <v>16</v>
      </c>
    </row>
    <row r="104" spans="1:19" x14ac:dyDescent="0.35">
      <c r="A104">
        <v>2</v>
      </c>
      <c r="B104">
        <v>40</v>
      </c>
      <c r="C104">
        <v>2000</v>
      </c>
      <c r="D104">
        <v>1</v>
      </c>
      <c r="E104">
        <v>25439.47365</v>
      </c>
      <c r="F104">
        <v>5017.1167439999999</v>
      </c>
      <c r="G104">
        <v>9417.441433</v>
      </c>
      <c r="H104">
        <v>8536.8620649999993</v>
      </c>
      <c r="I104">
        <v>1479.509998</v>
      </c>
      <c r="J104">
        <v>465.72808320000001</v>
      </c>
      <c r="K104">
        <v>522.81532419999996</v>
      </c>
      <c r="L104">
        <v>2</v>
      </c>
      <c r="M104">
        <v>0.77713324800000005</v>
      </c>
      <c r="O104">
        <v>35</v>
      </c>
      <c r="P104">
        <v>8.4775119999999995E-3</v>
      </c>
      <c r="Q104">
        <v>0.8</v>
      </c>
      <c r="R104">
        <v>7.6861330250000002</v>
      </c>
      <c r="S104" t="s">
        <v>16</v>
      </c>
    </row>
    <row r="105" spans="1:19" x14ac:dyDescent="0.35">
      <c r="A105">
        <v>2</v>
      </c>
      <c r="B105">
        <v>40</v>
      </c>
      <c r="C105">
        <v>2000</v>
      </c>
      <c r="D105">
        <v>2</v>
      </c>
      <c r="E105">
        <v>24833.282439999999</v>
      </c>
      <c r="F105">
        <v>4983.7618380000004</v>
      </c>
      <c r="G105">
        <v>9288.663751</v>
      </c>
      <c r="H105">
        <v>8144.1382970000004</v>
      </c>
      <c r="I105">
        <v>1430.9914920000001</v>
      </c>
      <c r="J105">
        <v>465.72808320000001</v>
      </c>
      <c r="K105">
        <v>519.99897799999997</v>
      </c>
      <c r="L105">
        <v>2</v>
      </c>
      <c r="M105">
        <v>0.74138255900000005</v>
      </c>
      <c r="O105">
        <v>303</v>
      </c>
      <c r="P105">
        <v>1.3073098999999999E-2</v>
      </c>
      <c r="Q105">
        <v>0.8</v>
      </c>
      <c r="R105">
        <v>7.6861330250000002</v>
      </c>
      <c r="S105" t="s">
        <v>16</v>
      </c>
    </row>
    <row r="106" spans="1:19" x14ac:dyDescent="0.35">
      <c r="A106">
        <v>2</v>
      </c>
      <c r="B106">
        <v>40</v>
      </c>
      <c r="C106">
        <v>2000</v>
      </c>
      <c r="D106">
        <v>1</v>
      </c>
      <c r="E106">
        <v>27134.677100000001</v>
      </c>
      <c r="F106">
        <v>6712.3122169999997</v>
      </c>
      <c r="G106">
        <v>9417.441433</v>
      </c>
      <c r="H106">
        <v>8536.8620649999993</v>
      </c>
      <c r="I106">
        <v>1479.51053</v>
      </c>
      <c r="J106">
        <v>465.72808320000001</v>
      </c>
      <c r="K106">
        <v>522.82277390000002</v>
      </c>
      <c r="L106">
        <v>2</v>
      </c>
      <c r="M106">
        <v>0.77713324800000005</v>
      </c>
      <c r="O106">
        <v>34</v>
      </c>
      <c r="P106">
        <v>7.688828E-3</v>
      </c>
      <c r="Q106">
        <v>0.6</v>
      </c>
      <c r="R106">
        <v>20.49635473</v>
      </c>
      <c r="S106" t="s">
        <v>16</v>
      </c>
    </row>
    <row r="107" spans="1:19" x14ac:dyDescent="0.35">
      <c r="A107">
        <v>2</v>
      </c>
      <c r="B107">
        <v>40</v>
      </c>
      <c r="C107">
        <v>2000</v>
      </c>
      <c r="D107">
        <v>2</v>
      </c>
      <c r="E107">
        <v>26481.662830000001</v>
      </c>
      <c r="F107">
        <v>6623.3098730000002</v>
      </c>
      <c r="G107">
        <v>9296.4966929999991</v>
      </c>
      <c r="H107">
        <v>8144.1382970000004</v>
      </c>
      <c r="I107">
        <v>1430.9617189999999</v>
      </c>
      <c r="J107">
        <v>465.72808320000001</v>
      </c>
      <c r="K107">
        <v>521.0281675</v>
      </c>
      <c r="L107">
        <v>2</v>
      </c>
      <c r="M107">
        <v>0.74138255900000005</v>
      </c>
      <c r="O107">
        <v>300</v>
      </c>
      <c r="P107">
        <v>2.9066459999999999E-2</v>
      </c>
      <c r="Q107">
        <v>0.6</v>
      </c>
      <c r="R107">
        <v>20.49635473</v>
      </c>
      <c r="S107" t="s">
        <v>16</v>
      </c>
    </row>
    <row r="108" spans="1:19" x14ac:dyDescent="0.35">
      <c r="A108">
        <v>2</v>
      </c>
      <c r="B108">
        <v>40</v>
      </c>
      <c r="C108">
        <v>2000</v>
      </c>
      <c r="D108">
        <v>1</v>
      </c>
      <c r="E108">
        <v>29818.046999999999</v>
      </c>
      <c r="F108">
        <v>6315.3105009999999</v>
      </c>
      <c r="G108">
        <v>12050.925880000001</v>
      </c>
      <c r="H108">
        <v>9569.6051659999994</v>
      </c>
      <c r="I108">
        <v>1046.1845169999999</v>
      </c>
      <c r="J108">
        <v>465.72808320000001</v>
      </c>
      <c r="K108">
        <v>370.2928498</v>
      </c>
      <c r="L108">
        <v>1</v>
      </c>
      <c r="M108">
        <v>0.87114659800000005</v>
      </c>
      <c r="O108">
        <v>61</v>
      </c>
      <c r="P108">
        <v>9.4880510000000008E-3</v>
      </c>
      <c r="Q108">
        <v>0.4</v>
      </c>
      <c r="R108">
        <v>46.116798150000001</v>
      </c>
      <c r="S108" t="s">
        <v>16</v>
      </c>
    </row>
    <row r="109" spans="1:19" x14ac:dyDescent="0.35">
      <c r="A109">
        <v>2</v>
      </c>
      <c r="B109">
        <v>40</v>
      </c>
      <c r="C109">
        <v>2000</v>
      </c>
      <c r="D109">
        <v>2</v>
      </c>
      <c r="E109">
        <v>29228.983830000001</v>
      </c>
      <c r="F109">
        <v>6174.0158620000002</v>
      </c>
      <c r="G109">
        <v>11911.362779999999</v>
      </c>
      <c r="H109">
        <v>9295.6569070000005</v>
      </c>
      <c r="I109">
        <v>1011.930232</v>
      </c>
      <c r="J109">
        <v>465.72808320000001</v>
      </c>
      <c r="K109">
        <v>370.28996339999998</v>
      </c>
      <c r="L109">
        <v>1</v>
      </c>
      <c r="M109">
        <v>0.84620835999999999</v>
      </c>
      <c r="O109">
        <v>218</v>
      </c>
      <c r="P109">
        <v>1.4250499999999999E-4</v>
      </c>
      <c r="Q109">
        <v>0.4</v>
      </c>
      <c r="R109">
        <v>46.116798150000001</v>
      </c>
      <c r="S109" t="s">
        <v>16</v>
      </c>
    </row>
    <row r="110" spans="1:19" x14ac:dyDescent="0.35">
      <c r="A110">
        <v>2</v>
      </c>
      <c r="B110">
        <v>70</v>
      </c>
      <c r="C110">
        <v>500</v>
      </c>
      <c r="D110">
        <v>1</v>
      </c>
      <c r="E110">
        <v>19595.273740000001</v>
      </c>
      <c r="F110">
        <v>4358.1644880000003</v>
      </c>
      <c r="G110">
        <v>5474.9118330000001</v>
      </c>
      <c r="H110">
        <v>5583.1054830000003</v>
      </c>
      <c r="I110">
        <v>2748.841246</v>
      </c>
      <c r="J110">
        <v>465.72808320000001</v>
      </c>
      <c r="K110">
        <v>964.52260650000005</v>
      </c>
      <c r="L110">
        <v>7</v>
      </c>
      <c r="M110">
        <v>0.38315423300000001</v>
      </c>
      <c r="O110">
        <v>68</v>
      </c>
      <c r="P110">
        <v>5.6277289999999997E-3</v>
      </c>
      <c r="Q110">
        <v>0.8</v>
      </c>
      <c r="R110">
        <v>3.4904054499999999</v>
      </c>
      <c r="S110" t="s">
        <v>16</v>
      </c>
    </row>
    <row r="111" spans="1:19" x14ac:dyDescent="0.35">
      <c r="A111">
        <v>2</v>
      </c>
      <c r="B111">
        <v>70</v>
      </c>
      <c r="C111">
        <v>500</v>
      </c>
      <c r="D111">
        <v>2</v>
      </c>
      <c r="E111">
        <v>18993.718540000002</v>
      </c>
      <c r="F111">
        <v>3765.0166220000001</v>
      </c>
      <c r="G111">
        <v>5671.7712490000004</v>
      </c>
      <c r="H111">
        <v>5762.3722930000004</v>
      </c>
      <c r="I111">
        <v>2450.4734060000001</v>
      </c>
      <c r="J111">
        <v>465.72808320000001</v>
      </c>
      <c r="K111">
        <v>878.35688489999995</v>
      </c>
      <c r="L111">
        <v>6</v>
      </c>
      <c r="M111">
        <v>0.395456855</v>
      </c>
      <c r="O111">
        <v>31</v>
      </c>
      <c r="P111">
        <v>9.5110839999999995E-3</v>
      </c>
      <c r="Q111">
        <v>0.8</v>
      </c>
      <c r="R111">
        <v>3.4904054499999999</v>
      </c>
      <c r="S111" t="s">
        <v>16</v>
      </c>
    </row>
    <row r="112" spans="1:19" x14ac:dyDescent="0.35">
      <c r="A112">
        <v>2</v>
      </c>
      <c r="B112">
        <v>70</v>
      </c>
      <c r="C112">
        <v>500</v>
      </c>
      <c r="D112">
        <v>1</v>
      </c>
      <c r="E112">
        <v>20967.879079999999</v>
      </c>
      <c r="F112">
        <v>4430.860036</v>
      </c>
      <c r="G112">
        <v>6429.2379449999999</v>
      </c>
      <c r="H112">
        <v>6508.2410579999996</v>
      </c>
      <c r="I112">
        <v>2319.322756</v>
      </c>
      <c r="J112">
        <v>465.72808320000001</v>
      </c>
      <c r="K112">
        <v>814.48919750000005</v>
      </c>
      <c r="L112">
        <v>5</v>
      </c>
      <c r="M112">
        <v>0.446643919</v>
      </c>
      <c r="O112">
        <v>300</v>
      </c>
      <c r="P112">
        <v>1.3078133E-2</v>
      </c>
      <c r="Q112">
        <v>0.6</v>
      </c>
      <c r="R112">
        <v>9.3077478669999998</v>
      </c>
      <c r="S112" t="s">
        <v>16</v>
      </c>
    </row>
    <row r="113" spans="1:19" x14ac:dyDescent="0.35">
      <c r="A113">
        <v>2</v>
      </c>
      <c r="B113">
        <v>70</v>
      </c>
      <c r="C113">
        <v>500</v>
      </c>
      <c r="D113">
        <v>2</v>
      </c>
      <c r="E113">
        <v>20253.91876</v>
      </c>
      <c r="F113">
        <v>5034.4926660000001</v>
      </c>
      <c r="G113">
        <v>5675.4303200000004</v>
      </c>
      <c r="H113">
        <v>5761.7308400000002</v>
      </c>
      <c r="I113">
        <v>2443.8048610000001</v>
      </c>
      <c r="J113">
        <v>465.72808320000001</v>
      </c>
      <c r="K113">
        <v>872.73198609999997</v>
      </c>
      <c r="L113">
        <v>6</v>
      </c>
      <c r="M113">
        <v>0.39541283399999999</v>
      </c>
      <c r="O113">
        <v>35</v>
      </c>
      <c r="P113">
        <v>8.1070389999999999E-3</v>
      </c>
      <c r="Q113">
        <v>0.6</v>
      </c>
      <c r="R113">
        <v>9.3077478669999998</v>
      </c>
      <c r="S113" t="s">
        <v>16</v>
      </c>
    </row>
    <row r="114" spans="1:19" x14ac:dyDescent="0.35">
      <c r="A114">
        <v>2</v>
      </c>
      <c r="B114">
        <v>70</v>
      </c>
      <c r="C114">
        <v>500</v>
      </c>
      <c r="D114">
        <v>1</v>
      </c>
      <c r="E114">
        <v>23259.25793</v>
      </c>
      <c r="F114">
        <v>5797.4986660000004</v>
      </c>
      <c r="G114">
        <v>7097.8020310000002</v>
      </c>
      <c r="H114">
        <v>7160.7625770000004</v>
      </c>
      <c r="I114">
        <v>2027.3350419999999</v>
      </c>
      <c r="J114">
        <v>465.72808320000001</v>
      </c>
      <c r="K114">
        <v>710.13153490000002</v>
      </c>
      <c r="L114">
        <v>4</v>
      </c>
      <c r="M114">
        <v>0.49142479999999999</v>
      </c>
      <c r="O114">
        <v>300</v>
      </c>
      <c r="P114">
        <v>1.2552542E-2</v>
      </c>
      <c r="Q114">
        <v>0.4</v>
      </c>
      <c r="R114">
        <v>20.942432700000001</v>
      </c>
      <c r="S114" t="s">
        <v>16</v>
      </c>
    </row>
    <row r="115" spans="1:19" x14ac:dyDescent="0.35">
      <c r="A115">
        <v>2</v>
      </c>
      <c r="B115">
        <v>70</v>
      </c>
      <c r="C115">
        <v>500</v>
      </c>
      <c r="D115">
        <v>2</v>
      </c>
      <c r="E115">
        <v>22935.77189</v>
      </c>
      <c r="F115">
        <v>6688.0116230000003</v>
      </c>
      <c r="G115">
        <v>6350.0859929999997</v>
      </c>
      <c r="H115">
        <v>6382.6008579999998</v>
      </c>
      <c r="I115">
        <v>2235.8144510000002</v>
      </c>
      <c r="J115">
        <v>465.72808320000001</v>
      </c>
      <c r="K115">
        <v>813.53088390000005</v>
      </c>
      <c r="L115">
        <v>5</v>
      </c>
      <c r="M115">
        <v>0.43802155399999998</v>
      </c>
      <c r="O115">
        <v>300</v>
      </c>
      <c r="P115">
        <v>2.1371643999999999E-2</v>
      </c>
      <c r="Q115">
        <v>0.4</v>
      </c>
      <c r="R115">
        <v>20.942432700000001</v>
      </c>
      <c r="S115" t="s">
        <v>16</v>
      </c>
    </row>
    <row r="116" spans="1:19" x14ac:dyDescent="0.35">
      <c r="A116">
        <v>2</v>
      </c>
      <c r="B116">
        <v>70</v>
      </c>
      <c r="C116">
        <v>1000</v>
      </c>
      <c r="D116">
        <v>1</v>
      </c>
      <c r="E116">
        <v>22568.08381</v>
      </c>
      <c r="F116">
        <v>5076.9582540000001</v>
      </c>
      <c r="G116">
        <v>7101.0867150000004</v>
      </c>
      <c r="H116">
        <v>7164.0472600000003</v>
      </c>
      <c r="I116">
        <v>2045.062077</v>
      </c>
      <c r="J116">
        <v>465.72808320000001</v>
      </c>
      <c r="K116">
        <v>715.20141880000006</v>
      </c>
      <c r="L116">
        <v>4</v>
      </c>
      <c r="M116">
        <v>0.491650219</v>
      </c>
      <c r="O116">
        <v>82</v>
      </c>
      <c r="P116">
        <v>5.5527229999999999E-3</v>
      </c>
      <c r="Q116">
        <v>0.8</v>
      </c>
      <c r="R116">
        <v>5.8877230039999997</v>
      </c>
      <c r="S116" t="s">
        <v>16</v>
      </c>
    </row>
    <row r="117" spans="1:19" x14ac:dyDescent="0.35">
      <c r="A117">
        <v>2</v>
      </c>
      <c r="B117">
        <v>70</v>
      </c>
      <c r="C117">
        <v>1000</v>
      </c>
      <c r="D117">
        <v>2</v>
      </c>
      <c r="E117">
        <v>22172.046890000001</v>
      </c>
      <c r="F117">
        <v>5051.6937770000004</v>
      </c>
      <c r="G117">
        <v>6961.4208079999999</v>
      </c>
      <c r="H117">
        <v>6981.1562679999997</v>
      </c>
      <c r="I117">
        <v>1997.086722</v>
      </c>
      <c r="J117">
        <v>465.72808320000001</v>
      </c>
      <c r="K117">
        <v>714.96122849999995</v>
      </c>
      <c r="L117">
        <v>4</v>
      </c>
      <c r="M117">
        <v>0.47909887899999998</v>
      </c>
      <c r="O117">
        <v>125</v>
      </c>
      <c r="P117">
        <v>6.6407419999999998E-3</v>
      </c>
      <c r="Q117">
        <v>0.8</v>
      </c>
      <c r="R117">
        <v>5.8877230039999997</v>
      </c>
      <c r="S117" t="s">
        <v>16</v>
      </c>
    </row>
    <row r="118" spans="1:19" x14ac:dyDescent="0.35">
      <c r="A118">
        <v>2</v>
      </c>
      <c r="B118">
        <v>70</v>
      </c>
      <c r="C118">
        <v>1000</v>
      </c>
      <c r="D118">
        <v>1</v>
      </c>
      <c r="E118">
        <v>24246.98128</v>
      </c>
      <c r="F118">
        <v>5501.8410560000002</v>
      </c>
      <c r="G118">
        <v>7911.3557330000003</v>
      </c>
      <c r="H118">
        <v>7955.4097529999999</v>
      </c>
      <c r="I118">
        <v>1781.5525210000001</v>
      </c>
      <c r="J118">
        <v>465.72808320000001</v>
      </c>
      <c r="K118">
        <v>631.09413700000005</v>
      </c>
      <c r="L118">
        <v>3</v>
      </c>
      <c r="M118">
        <v>0.54595940099999996</v>
      </c>
      <c r="O118">
        <v>133</v>
      </c>
      <c r="P118">
        <v>9.2753190000000006E-3</v>
      </c>
      <c r="Q118">
        <v>0.6</v>
      </c>
      <c r="R118">
        <v>15.70059468</v>
      </c>
      <c r="S118" t="s">
        <v>16</v>
      </c>
    </row>
    <row r="119" spans="1:19" x14ac:dyDescent="0.35">
      <c r="A119">
        <v>2</v>
      </c>
      <c r="B119">
        <v>70</v>
      </c>
      <c r="C119">
        <v>1000</v>
      </c>
      <c r="D119">
        <v>2</v>
      </c>
      <c r="E119">
        <v>23800.296620000001</v>
      </c>
      <c r="F119">
        <v>5419.9654920000003</v>
      </c>
      <c r="G119">
        <v>7823.4437900000003</v>
      </c>
      <c r="H119">
        <v>7730.9059889999999</v>
      </c>
      <c r="I119">
        <v>1723.24919</v>
      </c>
      <c r="J119">
        <v>465.72808320000001</v>
      </c>
      <c r="K119">
        <v>637.0040788</v>
      </c>
      <c r="L119">
        <v>3</v>
      </c>
      <c r="M119">
        <v>0.53055228200000004</v>
      </c>
      <c r="O119">
        <v>300</v>
      </c>
      <c r="P119">
        <v>1.213681E-2</v>
      </c>
      <c r="Q119">
        <v>0.6</v>
      </c>
      <c r="R119">
        <v>15.70059468</v>
      </c>
      <c r="S119" t="s">
        <v>16</v>
      </c>
    </row>
    <row r="120" spans="1:19" x14ac:dyDescent="0.35">
      <c r="A120">
        <v>2</v>
      </c>
      <c r="B120">
        <v>70</v>
      </c>
      <c r="C120">
        <v>1000</v>
      </c>
      <c r="D120">
        <v>1</v>
      </c>
      <c r="E120">
        <v>26998.03775</v>
      </c>
      <c r="F120">
        <v>6669.4952700000003</v>
      </c>
      <c r="G120">
        <v>8923.6619439999995</v>
      </c>
      <c r="H120">
        <v>8939.8055050000003</v>
      </c>
      <c r="I120">
        <v>1477.836358</v>
      </c>
      <c r="J120">
        <v>465.72808320000001</v>
      </c>
      <c r="K120">
        <v>521.51058699999999</v>
      </c>
      <c r="L120">
        <v>2</v>
      </c>
      <c r="M120">
        <v>0.61351596100000005</v>
      </c>
      <c r="O120">
        <v>302</v>
      </c>
      <c r="P120">
        <v>2.5768685E-2</v>
      </c>
      <c r="Q120">
        <v>0.4</v>
      </c>
      <c r="R120">
        <v>35.326338020000001</v>
      </c>
      <c r="S120" t="s">
        <v>16</v>
      </c>
    </row>
    <row r="121" spans="1:19" x14ac:dyDescent="0.35">
      <c r="A121">
        <v>2</v>
      </c>
      <c r="B121">
        <v>70</v>
      </c>
      <c r="C121">
        <v>1000</v>
      </c>
      <c r="D121">
        <v>2</v>
      </c>
      <c r="E121">
        <v>26248.049289999999</v>
      </c>
      <c r="F121">
        <v>6516.007345</v>
      </c>
      <c r="G121">
        <v>8736.7181830000009</v>
      </c>
      <c r="H121">
        <v>8580.8261359999997</v>
      </c>
      <c r="I121">
        <v>1429.2598439999999</v>
      </c>
      <c r="J121">
        <v>465.72808320000001</v>
      </c>
      <c r="K121">
        <v>519.50969620000001</v>
      </c>
      <c r="L121">
        <v>2</v>
      </c>
      <c r="M121">
        <v>0.58888012599999995</v>
      </c>
      <c r="O121">
        <v>182</v>
      </c>
      <c r="P121">
        <v>9.0338720000000001E-3</v>
      </c>
      <c r="Q121">
        <v>0.4</v>
      </c>
      <c r="R121">
        <v>35.326338020000001</v>
      </c>
      <c r="S121" t="s">
        <v>16</v>
      </c>
    </row>
    <row r="122" spans="1:19" x14ac:dyDescent="0.35">
      <c r="A122">
        <v>2</v>
      </c>
      <c r="B122">
        <v>70</v>
      </c>
      <c r="C122">
        <v>2000</v>
      </c>
      <c r="D122">
        <v>1</v>
      </c>
      <c r="E122">
        <v>25232.24048</v>
      </c>
      <c r="F122">
        <v>5015.9347230000003</v>
      </c>
      <c r="G122">
        <v>8874.5992490000008</v>
      </c>
      <c r="H122">
        <v>8877.4342410000008</v>
      </c>
      <c r="I122">
        <v>1476.7937830000001</v>
      </c>
      <c r="J122">
        <v>465.72808320000001</v>
      </c>
      <c r="K122">
        <v>521.75040279999996</v>
      </c>
      <c r="L122">
        <v>2</v>
      </c>
      <c r="M122">
        <v>0.60923558</v>
      </c>
      <c r="O122">
        <v>267</v>
      </c>
      <c r="P122">
        <v>9.4840959999999992E-3</v>
      </c>
      <c r="Q122">
        <v>0.8</v>
      </c>
      <c r="R122">
        <v>7.6913210090000002</v>
      </c>
      <c r="S122" t="s">
        <v>16</v>
      </c>
    </row>
    <row r="123" spans="1:19" x14ac:dyDescent="0.35">
      <c r="A123">
        <v>2</v>
      </c>
      <c r="B123">
        <v>70</v>
      </c>
      <c r="C123">
        <v>2000</v>
      </c>
      <c r="D123">
        <v>2</v>
      </c>
      <c r="E123">
        <v>24715.288649999999</v>
      </c>
      <c r="F123">
        <v>4983.2355100000004</v>
      </c>
      <c r="G123">
        <v>8736.7181830000009</v>
      </c>
      <c r="H123">
        <v>8580.8261359999997</v>
      </c>
      <c r="I123">
        <v>1429.260119</v>
      </c>
      <c r="J123">
        <v>465.72808320000001</v>
      </c>
      <c r="K123">
        <v>519.52061490000006</v>
      </c>
      <c r="L123">
        <v>2</v>
      </c>
      <c r="M123">
        <v>0.58888012599999995</v>
      </c>
      <c r="O123">
        <v>16</v>
      </c>
      <c r="P123">
        <v>3.9886490000000004E-3</v>
      </c>
      <c r="Q123">
        <v>0.8</v>
      </c>
      <c r="R123">
        <v>7.6913210090000002</v>
      </c>
      <c r="S123" t="s">
        <v>16</v>
      </c>
    </row>
    <row r="124" spans="1:19" x14ac:dyDescent="0.35">
      <c r="A124">
        <v>2</v>
      </c>
      <c r="B124">
        <v>70</v>
      </c>
      <c r="C124">
        <v>2000</v>
      </c>
      <c r="D124">
        <v>1</v>
      </c>
      <c r="E124">
        <v>26970.185399999998</v>
      </c>
      <c r="F124">
        <v>6710.4801829999997</v>
      </c>
      <c r="G124">
        <v>8885.5825139999997</v>
      </c>
      <c r="H124">
        <v>8910.8791560000009</v>
      </c>
      <c r="I124">
        <v>1477.5141900000001</v>
      </c>
      <c r="J124">
        <v>465.72808320000001</v>
      </c>
      <c r="K124">
        <v>520.00127659999998</v>
      </c>
      <c r="L124">
        <v>2</v>
      </c>
      <c r="M124">
        <v>0.61153081899999995</v>
      </c>
      <c r="O124">
        <v>26</v>
      </c>
      <c r="P124">
        <v>5.37054E-3</v>
      </c>
      <c r="Q124">
        <v>0.6</v>
      </c>
      <c r="R124">
        <v>20.510189359999998</v>
      </c>
      <c r="S124" t="s">
        <v>16</v>
      </c>
    </row>
    <row r="125" spans="1:19" x14ac:dyDescent="0.35">
      <c r="A125">
        <v>2</v>
      </c>
      <c r="B125">
        <v>70</v>
      </c>
      <c r="C125">
        <v>2000</v>
      </c>
      <c r="D125">
        <v>2</v>
      </c>
      <c r="E125">
        <v>26354.018329999999</v>
      </c>
      <c r="F125">
        <v>6621.9594230000002</v>
      </c>
      <c r="G125">
        <v>8736.7181830000009</v>
      </c>
      <c r="H125">
        <v>8580.8261359999997</v>
      </c>
      <c r="I125">
        <v>1429.2629730000001</v>
      </c>
      <c r="J125">
        <v>465.72808320000001</v>
      </c>
      <c r="K125">
        <v>519.5235371</v>
      </c>
      <c r="L125">
        <v>2</v>
      </c>
      <c r="M125">
        <v>0.58888012599999995</v>
      </c>
      <c r="O125">
        <v>25</v>
      </c>
      <c r="P125">
        <v>5.6396579999999997E-3</v>
      </c>
      <c r="Q125">
        <v>0.6</v>
      </c>
      <c r="R125">
        <v>20.510189359999998</v>
      </c>
      <c r="S125" t="s">
        <v>16</v>
      </c>
    </row>
    <row r="126" spans="1:19" x14ac:dyDescent="0.35">
      <c r="A126">
        <v>2</v>
      </c>
      <c r="B126">
        <v>70</v>
      </c>
      <c r="C126">
        <v>2000</v>
      </c>
      <c r="D126">
        <v>1</v>
      </c>
      <c r="E126">
        <v>29528.034469999999</v>
      </c>
      <c r="F126">
        <v>6318.2230229999996</v>
      </c>
      <c r="G126">
        <v>10761.65</v>
      </c>
      <c r="H126">
        <v>10565.965099999999</v>
      </c>
      <c r="I126">
        <v>1046.1835659999999</v>
      </c>
      <c r="J126">
        <v>465.72808320000001</v>
      </c>
      <c r="K126">
        <v>370.28469680000001</v>
      </c>
      <c r="L126">
        <v>1</v>
      </c>
      <c r="M126">
        <v>0.72511513000000005</v>
      </c>
      <c r="O126">
        <v>18</v>
      </c>
      <c r="P126">
        <v>2.106232E-3</v>
      </c>
      <c r="Q126">
        <v>0.4</v>
      </c>
      <c r="R126">
        <v>46.147926060000003</v>
      </c>
      <c r="S126" t="s">
        <v>16</v>
      </c>
    </row>
    <row r="127" spans="1:19" x14ac:dyDescent="0.35">
      <c r="A127">
        <v>2</v>
      </c>
      <c r="B127">
        <v>70</v>
      </c>
      <c r="C127">
        <v>2000</v>
      </c>
      <c r="D127">
        <v>2</v>
      </c>
      <c r="E127">
        <v>28826.914130000001</v>
      </c>
      <c r="F127">
        <v>6176.8398129999996</v>
      </c>
      <c r="G127">
        <v>10684.493049999999</v>
      </c>
      <c r="H127">
        <v>10117.622240000001</v>
      </c>
      <c r="I127">
        <v>1011.934451</v>
      </c>
      <c r="J127">
        <v>465.72808320000001</v>
      </c>
      <c r="K127">
        <v>370.29649749999999</v>
      </c>
      <c r="L127">
        <v>1</v>
      </c>
      <c r="M127">
        <v>0.694346507</v>
      </c>
      <c r="O127">
        <v>18</v>
      </c>
      <c r="P127">
        <v>1.068533E-3</v>
      </c>
      <c r="Q127">
        <v>0.4</v>
      </c>
      <c r="R127">
        <v>46.147926060000003</v>
      </c>
      <c r="S127" t="s">
        <v>16</v>
      </c>
    </row>
    <row r="128" spans="1:19" x14ac:dyDescent="0.35">
      <c r="A128">
        <v>2</v>
      </c>
      <c r="B128">
        <v>100</v>
      </c>
      <c r="C128">
        <v>500</v>
      </c>
      <c r="D128">
        <v>1</v>
      </c>
      <c r="E128">
        <v>19621.828949999999</v>
      </c>
      <c r="F128">
        <v>4359.9227989999999</v>
      </c>
      <c r="G128">
        <v>5481.3828160000003</v>
      </c>
      <c r="H128">
        <v>5589.3890799999999</v>
      </c>
      <c r="I128">
        <v>2757.3559610000002</v>
      </c>
      <c r="J128">
        <v>465.72808320000001</v>
      </c>
      <c r="K128">
        <v>968.05021120000004</v>
      </c>
      <c r="L128">
        <v>7</v>
      </c>
      <c r="M128">
        <v>0.20924174400000001</v>
      </c>
      <c r="O128">
        <v>46</v>
      </c>
      <c r="P128">
        <v>6.7323299999999999E-3</v>
      </c>
      <c r="Q128">
        <v>0.8</v>
      </c>
      <c r="R128">
        <v>3.4867565780000001</v>
      </c>
      <c r="S128" t="s">
        <v>16</v>
      </c>
    </row>
    <row r="129" spans="1:19" x14ac:dyDescent="0.35">
      <c r="A129">
        <v>2</v>
      </c>
      <c r="B129">
        <v>100</v>
      </c>
      <c r="C129">
        <v>500</v>
      </c>
      <c r="D129">
        <v>2</v>
      </c>
      <c r="E129">
        <v>18978.18447</v>
      </c>
      <c r="F129">
        <v>3760.224193</v>
      </c>
      <c r="G129">
        <v>5677.1812140000002</v>
      </c>
      <c r="H129">
        <v>5767.7822589999996</v>
      </c>
      <c r="I129">
        <v>2437.6708189999999</v>
      </c>
      <c r="J129">
        <v>465.72808320000001</v>
      </c>
      <c r="K129">
        <v>869.59790199999998</v>
      </c>
      <c r="L129">
        <v>6</v>
      </c>
      <c r="M129">
        <v>0.21591998700000001</v>
      </c>
      <c r="O129">
        <v>48</v>
      </c>
      <c r="P129">
        <v>4.6832200000000001E-3</v>
      </c>
      <c r="Q129">
        <v>0.8</v>
      </c>
      <c r="R129">
        <v>3.4867565780000001</v>
      </c>
      <c r="S129" t="s">
        <v>16</v>
      </c>
    </row>
    <row r="130" spans="1:19" x14ac:dyDescent="0.35">
      <c r="A130">
        <v>2</v>
      </c>
      <c r="B130">
        <v>100</v>
      </c>
      <c r="C130">
        <v>500</v>
      </c>
      <c r="D130">
        <v>1</v>
      </c>
      <c r="E130">
        <v>20941.759170000001</v>
      </c>
      <c r="F130">
        <v>4419.216958</v>
      </c>
      <c r="G130">
        <v>6429.3434530000004</v>
      </c>
      <c r="H130">
        <v>6508.3465660000002</v>
      </c>
      <c r="I130">
        <v>2307.7497629999998</v>
      </c>
      <c r="J130">
        <v>465.72808320000001</v>
      </c>
      <c r="K130">
        <v>811.37434810000002</v>
      </c>
      <c r="L130">
        <v>5</v>
      </c>
      <c r="M130">
        <v>0.24364340400000001</v>
      </c>
      <c r="O130">
        <v>300</v>
      </c>
      <c r="P130">
        <v>1.0226875E-2</v>
      </c>
      <c r="Q130">
        <v>0.6</v>
      </c>
      <c r="R130">
        <v>9.2980175410000001</v>
      </c>
      <c r="S130" t="s">
        <v>16</v>
      </c>
    </row>
    <row r="131" spans="1:19" x14ac:dyDescent="0.35">
      <c r="A131">
        <v>2</v>
      </c>
      <c r="B131">
        <v>100</v>
      </c>
      <c r="C131">
        <v>500</v>
      </c>
      <c r="D131">
        <v>2</v>
      </c>
      <c r="E131">
        <v>20286.784009999999</v>
      </c>
      <c r="F131">
        <v>5047.7991979999997</v>
      </c>
      <c r="G131">
        <v>5671.2730270000002</v>
      </c>
      <c r="H131">
        <v>5757.5735480000003</v>
      </c>
      <c r="I131">
        <v>2462.3626199999999</v>
      </c>
      <c r="J131">
        <v>465.72808320000001</v>
      </c>
      <c r="K131">
        <v>882.04753140000003</v>
      </c>
      <c r="L131">
        <v>6</v>
      </c>
      <c r="M131">
        <v>0.21553781799999999</v>
      </c>
      <c r="O131">
        <v>300</v>
      </c>
      <c r="P131">
        <v>6.5390813000000006E-2</v>
      </c>
      <c r="Q131">
        <v>0.6</v>
      </c>
      <c r="R131">
        <v>9.2980175410000001</v>
      </c>
      <c r="S131" t="s">
        <v>16</v>
      </c>
    </row>
    <row r="132" spans="1:19" x14ac:dyDescent="0.35">
      <c r="A132">
        <v>2</v>
      </c>
      <c r="B132">
        <v>100</v>
      </c>
      <c r="C132">
        <v>500</v>
      </c>
      <c r="D132">
        <v>1</v>
      </c>
      <c r="E132">
        <v>23461.538509999998</v>
      </c>
      <c r="F132">
        <v>6827.4085450000002</v>
      </c>
      <c r="G132">
        <v>6481.4349400000001</v>
      </c>
      <c r="H132">
        <v>6560.4380529999999</v>
      </c>
      <c r="I132">
        <v>2312.65065</v>
      </c>
      <c r="J132">
        <v>465.72808320000001</v>
      </c>
      <c r="K132">
        <v>813.87823349999996</v>
      </c>
      <c r="L132">
        <v>5</v>
      </c>
      <c r="M132">
        <v>0.245593477</v>
      </c>
      <c r="O132">
        <v>300</v>
      </c>
      <c r="P132">
        <v>2.0029215E-2</v>
      </c>
      <c r="Q132">
        <v>0.4</v>
      </c>
      <c r="R132">
        <v>20.920539470000001</v>
      </c>
      <c r="S132" t="s">
        <v>16</v>
      </c>
    </row>
    <row r="133" spans="1:19" x14ac:dyDescent="0.35">
      <c r="A133">
        <v>2</v>
      </c>
      <c r="B133">
        <v>100</v>
      </c>
      <c r="C133">
        <v>500</v>
      </c>
      <c r="D133">
        <v>2</v>
      </c>
      <c r="E133">
        <v>23000.22248</v>
      </c>
      <c r="F133">
        <v>6698.6008110000002</v>
      </c>
      <c r="G133">
        <v>6357.0872470000004</v>
      </c>
      <c r="H133">
        <v>6426.5839159999996</v>
      </c>
      <c r="I133">
        <v>2243.813283</v>
      </c>
      <c r="J133">
        <v>465.72808320000001</v>
      </c>
      <c r="K133">
        <v>808.40913550000005</v>
      </c>
      <c r="L133">
        <v>5</v>
      </c>
      <c r="M133">
        <v>0.24058257599999999</v>
      </c>
      <c r="O133">
        <v>300</v>
      </c>
      <c r="P133">
        <v>2.4822400000000001E-2</v>
      </c>
      <c r="Q133">
        <v>0.4</v>
      </c>
      <c r="R133">
        <v>20.920539470000001</v>
      </c>
      <c r="S133" t="s">
        <v>16</v>
      </c>
    </row>
    <row r="134" spans="1:19" x14ac:dyDescent="0.35">
      <c r="A134">
        <v>2</v>
      </c>
      <c r="B134">
        <v>100</v>
      </c>
      <c r="C134">
        <v>1000</v>
      </c>
      <c r="D134">
        <v>1</v>
      </c>
      <c r="E134">
        <v>22542.92931</v>
      </c>
      <c r="F134">
        <v>5011.8659340000004</v>
      </c>
      <c r="G134">
        <v>7128.6661199999999</v>
      </c>
      <c r="H134">
        <v>7182.0397409999996</v>
      </c>
      <c r="I134">
        <v>2040.4525659999999</v>
      </c>
      <c r="J134">
        <v>465.72808320000001</v>
      </c>
      <c r="K134">
        <v>714.17686819999994</v>
      </c>
      <c r="L134">
        <v>4</v>
      </c>
      <c r="M134">
        <v>0.268863466</v>
      </c>
      <c r="O134">
        <v>300</v>
      </c>
      <c r="P134">
        <v>4.7514143000000002E-2</v>
      </c>
      <c r="Q134">
        <v>0.8</v>
      </c>
      <c r="R134">
        <v>5.5443607220000004</v>
      </c>
      <c r="S134" t="s">
        <v>16</v>
      </c>
    </row>
    <row r="135" spans="1:19" x14ac:dyDescent="0.35">
      <c r="A135">
        <v>2</v>
      </c>
      <c r="B135">
        <v>100</v>
      </c>
      <c r="C135">
        <v>1000</v>
      </c>
      <c r="D135">
        <v>2</v>
      </c>
      <c r="E135">
        <v>22153.722440000001</v>
      </c>
      <c r="F135">
        <v>3852.9140699999998</v>
      </c>
      <c r="G135">
        <v>7717.2149890000001</v>
      </c>
      <c r="H135">
        <v>7763.324799</v>
      </c>
      <c r="I135">
        <v>1719.922176</v>
      </c>
      <c r="J135">
        <v>465.72808320000001</v>
      </c>
      <c r="K135">
        <v>634.61831919999997</v>
      </c>
      <c r="L135">
        <v>3</v>
      </c>
      <c r="M135">
        <v>0.29062418000000001</v>
      </c>
      <c r="O135">
        <v>301</v>
      </c>
      <c r="P135">
        <v>1.0766711E-2</v>
      </c>
      <c r="Q135">
        <v>0.8</v>
      </c>
      <c r="R135">
        <v>5.5443607220000004</v>
      </c>
      <c r="S135" t="s">
        <v>16</v>
      </c>
    </row>
    <row r="136" spans="1:19" x14ac:dyDescent="0.35">
      <c r="A136">
        <v>2</v>
      </c>
      <c r="B136">
        <v>100</v>
      </c>
      <c r="C136">
        <v>1000</v>
      </c>
      <c r="D136">
        <v>1</v>
      </c>
      <c r="E136">
        <v>24062.541679999998</v>
      </c>
      <c r="F136">
        <v>5360.4343689999996</v>
      </c>
      <c r="G136">
        <v>7886.5506779999996</v>
      </c>
      <c r="H136">
        <v>7934.971509</v>
      </c>
      <c r="I136">
        <v>1784.952796</v>
      </c>
      <c r="J136">
        <v>465.72808320000001</v>
      </c>
      <c r="K136">
        <v>629.90424800000005</v>
      </c>
      <c r="L136">
        <v>3</v>
      </c>
      <c r="M136">
        <v>0.29704986500000002</v>
      </c>
      <c r="O136">
        <v>133</v>
      </c>
      <c r="P136">
        <v>7.9620799999999999E-3</v>
      </c>
      <c r="Q136">
        <v>0.6</v>
      </c>
      <c r="R136">
        <v>14.78496193</v>
      </c>
      <c r="S136" t="s">
        <v>16</v>
      </c>
    </row>
    <row r="137" spans="1:19" x14ac:dyDescent="0.35">
      <c r="A137">
        <v>2</v>
      </c>
      <c r="B137">
        <v>100</v>
      </c>
      <c r="C137">
        <v>1000</v>
      </c>
      <c r="D137">
        <v>2</v>
      </c>
      <c r="E137">
        <v>23624.83567</v>
      </c>
      <c r="F137">
        <v>5232.2526479999997</v>
      </c>
      <c r="G137">
        <v>7781.2567019999997</v>
      </c>
      <c r="H137">
        <v>7828.4346349999996</v>
      </c>
      <c r="I137">
        <v>1688.0221839999999</v>
      </c>
      <c r="J137">
        <v>465.72808320000001</v>
      </c>
      <c r="K137">
        <v>629.14141310000002</v>
      </c>
      <c r="L137">
        <v>3</v>
      </c>
      <c r="M137">
        <v>0.293061601</v>
      </c>
      <c r="O137">
        <v>300</v>
      </c>
      <c r="P137">
        <v>2.7727996000000001E-2</v>
      </c>
      <c r="Q137">
        <v>0.6</v>
      </c>
      <c r="R137">
        <v>14.78496193</v>
      </c>
      <c r="S137" t="s">
        <v>16</v>
      </c>
    </row>
    <row r="138" spans="1:19" x14ac:dyDescent="0.35">
      <c r="A138">
        <v>2</v>
      </c>
      <c r="B138">
        <v>100</v>
      </c>
      <c r="C138">
        <v>1000</v>
      </c>
      <c r="D138">
        <v>1</v>
      </c>
      <c r="E138">
        <v>26655.91027</v>
      </c>
      <c r="F138">
        <v>6396.218363</v>
      </c>
      <c r="G138">
        <v>8883.9505599999993</v>
      </c>
      <c r="H138">
        <v>8912.5002889999996</v>
      </c>
      <c r="I138">
        <v>1477.513956</v>
      </c>
      <c r="J138">
        <v>465.72808320000001</v>
      </c>
      <c r="K138">
        <v>519.99901480000005</v>
      </c>
      <c r="L138">
        <v>2</v>
      </c>
      <c r="M138">
        <v>0.33364417400000002</v>
      </c>
      <c r="O138">
        <v>301</v>
      </c>
      <c r="P138">
        <v>1.2366452999999999E-2</v>
      </c>
      <c r="Q138">
        <v>0.4</v>
      </c>
      <c r="R138">
        <v>33.266164330000002</v>
      </c>
      <c r="S138" t="s">
        <v>16</v>
      </c>
    </row>
    <row r="139" spans="1:19" x14ac:dyDescent="0.35">
      <c r="A139">
        <v>2</v>
      </c>
      <c r="B139">
        <v>100</v>
      </c>
      <c r="C139">
        <v>1000</v>
      </c>
      <c r="D139">
        <v>2</v>
      </c>
      <c r="E139">
        <v>25920.469809999999</v>
      </c>
      <c r="F139">
        <v>6257.7058010000001</v>
      </c>
      <c r="G139">
        <v>8609.1952999999994</v>
      </c>
      <c r="H139">
        <v>8635.8514570000007</v>
      </c>
      <c r="I139">
        <v>1430.9614759999999</v>
      </c>
      <c r="J139">
        <v>465.72808320000001</v>
      </c>
      <c r="K139">
        <v>521.02769499999999</v>
      </c>
      <c r="L139">
        <v>2</v>
      </c>
      <c r="M139">
        <v>0.32328767800000002</v>
      </c>
      <c r="O139">
        <v>136</v>
      </c>
      <c r="P139">
        <v>8.6011909999999994E-3</v>
      </c>
      <c r="Q139">
        <v>0.4</v>
      </c>
      <c r="R139">
        <v>33.266164330000002</v>
      </c>
      <c r="S139" t="s">
        <v>16</v>
      </c>
    </row>
    <row r="140" spans="1:19" x14ac:dyDescent="0.35">
      <c r="A140">
        <v>2</v>
      </c>
      <c r="B140">
        <v>100</v>
      </c>
      <c r="C140">
        <v>2000</v>
      </c>
      <c r="D140">
        <v>1</v>
      </c>
      <c r="E140">
        <v>25278.846570000002</v>
      </c>
      <c r="F140">
        <v>5019.1553389999999</v>
      </c>
      <c r="G140">
        <v>8883.9505599999993</v>
      </c>
      <c r="H140">
        <v>8912.5002889999996</v>
      </c>
      <c r="I140">
        <v>1477.5137440000001</v>
      </c>
      <c r="J140">
        <v>465.72808320000001</v>
      </c>
      <c r="K140">
        <v>519.9985504</v>
      </c>
      <c r="L140">
        <v>2</v>
      </c>
      <c r="M140">
        <v>0.33364417400000002</v>
      </c>
      <c r="O140">
        <v>53</v>
      </c>
      <c r="P140">
        <v>9.8854270000000004E-3</v>
      </c>
      <c r="Q140">
        <v>0.8</v>
      </c>
      <c r="R140">
        <v>7.7119438929999999</v>
      </c>
      <c r="S140" t="s">
        <v>16</v>
      </c>
    </row>
    <row r="141" spans="1:19" x14ac:dyDescent="0.35">
      <c r="A141">
        <v>2</v>
      </c>
      <c r="B141">
        <v>100</v>
      </c>
      <c r="C141">
        <v>2000</v>
      </c>
      <c r="D141">
        <v>2</v>
      </c>
      <c r="E141">
        <v>24702.396260000001</v>
      </c>
      <c r="F141">
        <v>4985.8720290000001</v>
      </c>
      <c r="G141">
        <v>8635.7199679999994</v>
      </c>
      <c r="H141">
        <v>8666.2940510000008</v>
      </c>
      <c r="I141">
        <v>1429.2602420000001</v>
      </c>
      <c r="J141">
        <v>465.72808320000001</v>
      </c>
      <c r="K141">
        <v>519.52188309999997</v>
      </c>
      <c r="L141">
        <v>2</v>
      </c>
      <c r="M141">
        <v>0.32442731299999999</v>
      </c>
      <c r="O141">
        <v>54</v>
      </c>
      <c r="P141">
        <v>7.7660840000000004E-3</v>
      </c>
      <c r="Q141">
        <v>0.8</v>
      </c>
      <c r="R141">
        <v>7.7119438929999999</v>
      </c>
      <c r="S141" t="s">
        <v>16</v>
      </c>
    </row>
    <row r="142" spans="1:19" x14ac:dyDescent="0.35">
      <c r="A142">
        <v>2</v>
      </c>
      <c r="B142">
        <v>100</v>
      </c>
      <c r="C142">
        <v>2000</v>
      </c>
      <c r="D142">
        <v>1</v>
      </c>
      <c r="E142">
        <v>26918.623029999999</v>
      </c>
      <c r="F142">
        <v>6713.8295589999998</v>
      </c>
      <c r="G142">
        <v>8855.3387519999997</v>
      </c>
      <c r="H142">
        <v>8887.7908640000005</v>
      </c>
      <c r="I142">
        <v>1475.383742</v>
      </c>
      <c r="J142">
        <v>465.72808320000001</v>
      </c>
      <c r="K142">
        <v>520.55203259999996</v>
      </c>
      <c r="L142">
        <v>2</v>
      </c>
      <c r="M142">
        <v>0.33271916299999998</v>
      </c>
      <c r="O142">
        <v>160</v>
      </c>
      <c r="P142">
        <v>7.5826870000000003E-3</v>
      </c>
      <c r="Q142">
        <v>0.6</v>
      </c>
      <c r="R142">
        <v>20.565183709999999</v>
      </c>
      <c r="S142" t="s">
        <v>16</v>
      </c>
    </row>
    <row r="143" spans="1:19" x14ac:dyDescent="0.35">
      <c r="A143">
        <v>2</v>
      </c>
      <c r="B143">
        <v>100</v>
      </c>
      <c r="C143">
        <v>2000</v>
      </c>
      <c r="D143">
        <v>2</v>
      </c>
      <c r="E143">
        <v>26345.506819999999</v>
      </c>
      <c r="F143">
        <v>6628.9883030000001</v>
      </c>
      <c r="G143">
        <v>8635.7199679999994</v>
      </c>
      <c r="H143">
        <v>8666.2940510000008</v>
      </c>
      <c r="I143">
        <v>1429.262031</v>
      </c>
      <c r="J143">
        <v>465.72808320000001</v>
      </c>
      <c r="K143">
        <v>519.51437969999995</v>
      </c>
      <c r="L143">
        <v>2</v>
      </c>
      <c r="M143">
        <v>0.32442731299999999</v>
      </c>
      <c r="O143">
        <v>18</v>
      </c>
      <c r="P143">
        <v>5.929826E-3</v>
      </c>
      <c r="Q143">
        <v>0.6</v>
      </c>
      <c r="R143">
        <v>20.565183709999999</v>
      </c>
      <c r="S143" t="s">
        <v>16</v>
      </c>
    </row>
    <row r="144" spans="1:19" x14ac:dyDescent="0.35">
      <c r="A144">
        <v>2</v>
      </c>
      <c r="B144">
        <v>100</v>
      </c>
      <c r="C144">
        <v>2000</v>
      </c>
      <c r="D144">
        <v>1</v>
      </c>
      <c r="E144">
        <v>29528.317309999999</v>
      </c>
      <c r="F144">
        <v>6329.8015059999998</v>
      </c>
      <c r="G144">
        <v>10651.412410000001</v>
      </c>
      <c r="H144">
        <v>10664.875319999999</v>
      </c>
      <c r="I144">
        <v>1046.187089</v>
      </c>
      <c r="J144">
        <v>465.72808320000001</v>
      </c>
      <c r="K144">
        <v>370.3129035</v>
      </c>
      <c r="L144">
        <v>1</v>
      </c>
      <c r="M144">
        <v>0.39924526199999999</v>
      </c>
      <c r="O144">
        <v>19</v>
      </c>
      <c r="P144">
        <v>9.9911570000000005E-3</v>
      </c>
      <c r="Q144">
        <v>0.4</v>
      </c>
      <c r="R144">
        <v>46.271663359999998</v>
      </c>
      <c r="S144" t="s">
        <v>16</v>
      </c>
    </row>
    <row r="145" spans="1:19" x14ac:dyDescent="0.35">
      <c r="A145">
        <v>2</v>
      </c>
      <c r="B145">
        <v>100</v>
      </c>
      <c r="C145">
        <v>2000</v>
      </c>
      <c r="D145">
        <v>2</v>
      </c>
      <c r="E145">
        <v>28785.477930000001</v>
      </c>
      <c r="F145">
        <v>6188.0356449999999</v>
      </c>
      <c r="G145">
        <v>10369.840679999999</v>
      </c>
      <c r="H145">
        <v>10379.651390000001</v>
      </c>
      <c r="I145">
        <v>1011.931727</v>
      </c>
      <c r="J145">
        <v>465.72808320000001</v>
      </c>
      <c r="K145">
        <v>370.2904115</v>
      </c>
      <c r="L145">
        <v>1</v>
      </c>
      <c r="M145">
        <v>0.38856775300000002</v>
      </c>
      <c r="O145">
        <v>65</v>
      </c>
      <c r="P145">
        <v>1.0150000000000001E-3</v>
      </c>
      <c r="Q145">
        <v>0.4</v>
      </c>
      <c r="R145">
        <v>46.271663359999998</v>
      </c>
      <c r="S145" t="s">
        <v>16</v>
      </c>
    </row>
    <row r="146" spans="1:19" x14ac:dyDescent="0.35">
      <c r="A146">
        <v>3</v>
      </c>
      <c r="B146">
        <v>10</v>
      </c>
      <c r="C146">
        <v>500</v>
      </c>
      <c r="D146">
        <v>1</v>
      </c>
      <c r="E146">
        <v>20360.875499999998</v>
      </c>
      <c r="F146">
        <v>4375.3635709999999</v>
      </c>
      <c r="G146">
        <v>6467.8748130000004</v>
      </c>
      <c r="H146">
        <v>4983.0571499999996</v>
      </c>
      <c r="I146">
        <v>2721.8404740000001</v>
      </c>
      <c r="J146">
        <v>582.49031109999999</v>
      </c>
      <c r="K146">
        <v>1230.2491829999999</v>
      </c>
      <c r="L146">
        <v>7</v>
      </c>
      <c r="M146">
        <v>0.749607209</v>
      </c>
      <c r="O146">
        <v>54</v>
      </c>
      <c r="P146">
        <v>8.7707600000000007E-3</v>
      </c>
      <c r="Q146">
        <v>0.8</v>
      </c>
      <c r="R146">
        <v>3.5956779449999998</v>
      </c>
      <c r="S146" t="s">
        <v>16</v>
      </c>
    </row>
    <row r="147" spans="1:19" x14ac:dyDescent="0.35">
      <c r="A147">
        <v>3</v>
      </c>
      <c r="B147">
        <v>10</v>
      </c>
      <c r="C147">
        <v>500</v>
      </c>
      <c r="D147">
        <v>2</v>
      </c>
      <c r="E147">
        <v>20442.639050000002</v>
      </c>
      <c r="F147">
        <v>4373.8164029999998</v>
      </c>
      <c r="G147">
        <v>6569.5597209999996</v>
      </c>
      <c r="H147">
        <v>4964.4574220000004</v>
      </c>
      <c r="I147">
        <v>2717.0298189999999</v>
      </c>
      <c r="J147">
        <v>582.49031109999999</v>
      </c>
      <c r="K147">
        <v>1235.2853700000001</v>
      </c>
      <c r="L147">
        <v>7</v>
      </c>
      <c r="M147">
        <v>0.74680922999999999</v>
      </c>
      <c r="O147">
        <v>168</v>
      </c>
      <c r="P147">
        <v>7.2589280000000004E-3</v>
      </c>
      <c r="Q147">
        <v>0.8</v>
      </c>
      <c r="R147">
        <v>3.5956779449999998</v>
      </c>
      <c r="S147" t="s">
        <v>16</v>
      </c>
    </row>
    <row r="148" spans="1:19" x14ac:dyDescent="0.35">
      <c r="A148">
        <v>3</v>
      </c>
      <c r="B148">
        <v>10</v>
      </c>
      <c r="C148">
        <v>500</v>
      </c>
      <c r="D148">
        <v>1</v>
      </c>
      <c r="E148">
        <v>21672.98257</v>
      </c>
      <c r="F148">
        <v>5168.7359390000001</v>
      </c>
      <c r="G148">
        <v>7029.9668549999997</v>
      </c>
      <c r="H148">
        <v>5215.3530680000003</v>
      </c>
      <c r="I148">
        <v>2528.7864970000001</v>
      </c>
      <c r="J148">
        <v>582.49031109999999</v>
      </c>
      <c r="K148">
        <v>1147.649899</v>
      </c>
      <c r="L148">
        <v>6</v>
      </c>
      <c r="M148">
        <v>0.78455176000000004</v>
      </c>
      <c r="O148">
        <v>89</v>
      </c>
      <c r="P148">
        <v>9.2200860000000006E-3</v>
      </c>
      <c r="Q148">
        <v>0.6</v>
      </c>
      <c r="R148">
        <v>9.588474519</v>
      </c>
      <c r="S148" t="s">
        <v>16</v>
      </c>
    </row>
    <row r="149" spans="1:19" x14ac:dyDescent="0.35">
      <c r="A149">
        <v>3</v>
      </c>
      <c r="B149">
        <v>10</v>
      </c>
      <c r="C149">
        <v>500</v>
      </c>
      <c r="D149">
        <v>2</v>
      </c>
      <c r="E149">
        <v>21744.572390000001</v>
      </c>
      <c r="F149">
        <v>4482.993168</v>
      </c>
      <c r="G149">
        <v>7916.9582460000001</v>
      </c>
      <c r="H149">
        <v>5397.0807750000004</v>
      </c>
      <c r="I149">
        <v>2312.206952</v>
      </c>
      <c r="J149">
        <v>582.49031109999999</v>
      </c>
      <c r="K149">
        <v>1052.842934</v>
      </c>
      <c r="L149">
        <v>5</v>
      </c>
      <c r="M149">
        <v>0.81188927499999997</v>
      </c>
      <c r="O149">
        <v>146</v>
      </c>
      <c r="P149">
        <v>9.6202570000000001E-3</v>
      </c>
      <c r="Q149">
        <v>0.6</v>
      </c>
      <c r="R149">
        <v>9.588474519</v>
      </c>
      <c r="S149" t="s">
        <v>16</v>
      </c>
    </row>
    <row r="150" spans="1:19" x14ac:dyDescent="0.35">
      <c r="A150">
        <v>3</v>
      </c>
      <c r="B150">
        <v>10</v>
      </c>
      <c r="C150">
        <v>500</v>
      </c>
      <c r="D150">
        <v>1</v>
      </c>
      <c r="E150">
        <v>24306.770240000002</v>
      </c>
      <c r="F150">
        <v>6023.928739</v>
      </c>
      <c r="G150">
        <v>8984.4646909999992</v>
      </c>
      <c r="H150">
        <v>5685.211327</v>
      </c>
      <c r="I150">
        <v>2085.3226199999999</v>
      </c>
      <c r="J150">
        <v>582.49031109999999</v>
      </c>
      <c r="K150">
        <v>945.35255359999996</v>
      </c>
      <c r="L150">
        <v>4</v>
      </c>
      <c r="M150">
        <v>0.85523309700000005</v>
      </c>
      <c r="O150">
        <v>300</v>
      </c>
      <c r="P150">
        <v>2.3036549E-2</v>
      </c>
      <c r="Q150">
        <v>0.4</v>
      </c>
      <c r="R150">
        <v>21.574067670000002</v>
      </c>
      <c r="S150" t="s">
        <v>16</v>
      </c>
    </row>
    <row r="151" spans="1:19" x14ac:dyDescent="0.35">
      <c r="A151">
        <v>3</v>
      </c>
      <c r="B151">
        <v>10</v>
      </c>
      <c r="C151">
        <v>500</v>
      </c>
      <c r="D151">
        <v>2</v>
      </c>
      <c r="E151">
        <v>24167.828099999999</v>
      </c>
      <c r="F151">
        <v>5992.7836189999998</v>
      </c>
      <c r="G151">
        <v>8923.4194530000004</v>
      </c>
      <c r="H151">
        <v>5656.9679560000004</v>
      </c>
      <c r="I151">
        <v>2069.182358</v>
      </c>
      <c r="J151">
        <v>582.49031109999999</v>
      </c>
      <c r="K151">
        <v>942.98439919999998</v>
      </c>
      <c r="L151">
        <v>4</v>
      </c>
      <c r="M151">
        <v>0.85098441300000005</v>
      </c>
      <c r="O151">
        <v>300</v>
      </c>
      <c r="P151">
        <v>1.4823911E-2</v>
      </c>
      <c r="Q151">
        <v>0.4</v>
      </c>
      <c r="R151">
        <v>21.574067670000002</v>
      </c>
      <c r="S151" t="s">
        <v>16</v>
      </c>
    </row>
    <row r="152" spans="1:19" x14ac:dyDescent="0.35">
      <c r="A152">
        <v>3</v>
      </c>
      <c r="B152">
        <v>10</v>
      </c>
      <c r="C152">
        <v>1000</v>
      </c>
      <c r="D152">
        <v>1</v>
      </c>
      <c r="E152">
        <v>23035.546409999999</v>
      </c>
      <c r="F152">
        <v>4935.1282359999996</v>
      </c>
      <c r="G152">
        <v>8880.7394120000008</v>
      </c>
      <c r="H152">
        <v>5620.3273099999997</v>
      </c>
      <c r="I152">
        <v>2076.9727200000002</v>
      </c>
      <c r="J152">
        <v>582.49031109999999</v>
      </c>
      <c r="K152">
        <v>939.8884223</v>
      </c>
      <c r="L152">
        <v>4</v>
      </c>
      <c r="M152">
        <v>0.84547251700000003</v>
      </c>
      <c r="O152">
        <v>240</v>
      </c>
      <c r="P152">
        <v>6.8627590000000004E-3</v>
      </c>
      <c r="Q152">
        <v>0.8</v>
      </c>
      <c r="R152">
        <v>5.0337924789999997</v>
      </c>
      <c r="S152" t="s">
        <v>16</v>
      </c>
    </row>
    <row r="153" spans="1:19" x14ac:dyDescent="0.35">
      <c r="A153">
        <v>3</v>
      </c>
      <c r="B153">
        <v>10</v>
      </c>
      <c r="C153">
        <v>1000</v>
      </c>
      <c r="D153">
        <v>2</v>
      </c>
      <c r="E153">
        <v>23069.35124</v>
      </c>
      <c r="F153">
        <v>3811.9635800000001</v>
      </c>
      <c r="G153">
        <v>10166.23453</v>
      </c>
      <c r="H153">
        <v>5884.4730090000003</v>
      </c>
      <c r="I153">
        <v>1803.417334</v>
      </c>
      <c r="J153">
        <v>582.49031109999999</v>
      </c>
      <c r="K153">
        <v>820.77247769999997</v>
      </c>
      <c r="L153">
        <v>3</v>
      </c>
      <c r="M153">
        <v>0.88520826799999996</v>
      </c>
      <c r="O153">
        <v>65</v>
      </c>
      <c r="P153">
        <v>8.7195599999999995E-3</v>
      </c>
      <c r="Q153">
        <v>0.8</v>
      </c>
      <c r="R153">
        <v>5.0337924789999997</v>
      </c>
      <c r="S153" t="s">
        <v>16</v>
      </c>
    </row>
    <row r="154" spans="1:19" x14ac:dyDescent="0.35">
      <c r="A154">
        <v>3</v>
      </c>
      <c r="B154">
        <v>10</v>
      </c>
      <c r="C154">
        <v>1000</v>
      </c>
      <c r="D154">
        <v>1</v>
      </c>
      <c r="E154">
        <v>24562.754700000001</v>
      </c>
      <c r="F154">
        <v>5166.0352350000003</v>
      </c>
      <c r="G154">
        <v>10366.97904</v>
      </c>
      <c r="H154">
        <v>5823.24413</v>
      </c>
      <c r="I154">
        <v>1804.0828739999999</v>
      </c>
      <c r="J154">
        <v>582.49031109999999</v>
      </c>
      <c r="K154">
        <v>819.92309939999996</v>
      </c>
      <c r="L154">
        <v>3</v>
      </c>
      <c r="M154">
        <v>0.87599753499999999</v>
      </c>
      <c r="O154">
        <v>71</v>
      </c>
      <c r="P154">
        <v>6.9028969999999999E-3</v>
      </c>
      <c r="Q154">
        <v>0.6</v>
      </c>
      <c r="R154">
        <v>13.423446609999999</v>
      </c>
      <c r="S154" t="s">
        <v>16</v>
      </c>
    </row>
    <row r="155" spans="1:19" x14ac:dyDescent="0.35">
      <c r="A155">
        <v>3</v>
      </c>
      <c r="B155">
        <v>10</v>
      </c>
      <c r="C155">
        <v>1000</v>
      </c>
      <c r="D155">
        <v>2</v>
      </c>
      <c r="E155">
        <v>24423.63063</v>
      </c>
      <c r="F155">
        <v>5167.9531440000001</v>
      </c>
      <c r="G155">
        <v>10230.205190000001</v>
      </c>
      <c r="H155">
        <v>5816.3870239999997</v>
      </c>
      <c r="I155">
        <v>1805.6803239999999</v>
      </c>
      <c r="J155">
        <v>582.49031109999999</v>
      </c>
      <c r="K155">
        <v>820.91463880000003</v>
      </c>
      <c r="L155">
        <v>3</v>
      </c>
      <c r="M155">
        <v>0.87496601299999999</v>
      </c>
      <c r="O155">
        <v>62</v>
      </c>
      <c r="P155">
        <v>9.6284370000000001E-3</v>
      </c>
      <c r="Q155">
        <v>0.6</v>
      </c>
      <c r="R155">
        <v>13.423446609999999</v>
      </c>
      <c r="S155" t="s">
        <v>16</v>
      </c>
    </row>
    <row r="156" spans="1:19" x14ac:dyDescent="0.35">
      <c r="A156">
        <v>3</v>
      </c>
      <c r="B156">
        <v>10</v>
      </c>
      <c r="C156">
        <v>1000</v>
      </c>
      <c r="D156">
        <v>1</v>
      </c>
      <c r="E156">
        <v>27429.86895</v>
      </c>
      <c r="F156">
        <v>7879.1388710000001</v>
      </c>
      <c r="G156">
        <v>10568.49545</v>
      </c>
      <c r="H156">
        <v>5772.46209</v>
      </c>
      <c r="I156">
        <v>1806.140991</v>
      </c>
      <c r="J156">
        <v>582.49031109999999</v>
      </c>
      <c r="K156">
        <v>821.14123640000003</v>
      </c>
      <c r="L156">
        <v>3</v>
      </c>
      <c r="M156">
        <v>0.86835833299999998</v>
      </c>
      <c r="O156">
        <v>301</v>
      </c>
      <c r="P156">
        <v>1.4309597E-2</v>
      </c>
      <c r="Q156">
        <v>0.4</v>
      </c>
      <c r="R156">
        <v>30.20275487</v>
      </c>
      <c r="S156" t="s">
        <v>16</v>
      </c>
    </row>
    <row r="157" spans="1:19" x14ac:dyDescent="0.35">
      <c r="A157">
        <v>3</v>
      </c>
      <c r="B157">
        <v>10</v>
      </c>
      <c r="C157">
        <v>1000</v>
      </c>
      <c r="D157">
        <v>2</v>
      </c>
      <c r="E157">
        <v>27082.210930000001</v>
      </c>
      <c r="F157">
        <v>7873.4653330000001</v>
      </c>
      <c r="G157">
        <v>10131.88689</v>
      </c>
      <c r="H157">
        <v>5869.1863460000004</v>
      </c>
      <c r="I157">
        <v>1804.040692</v>
      </c>
      <c r="J157">
        <v>582.49031109999999</v>
      </c>
      <c r="K157">
        <v>821.14135199999998</v>
      </c>
      <c r="L157">
        <v>3</v>
      </c>
      <c r="M157">
        <v>0.88290867699999998</v>
      </c>
      <c r="O157">
        <v>159</v>
      </c>
      <c r="P157">
        <v>6.7556300000000003E-3</v>
      </c>
      <c r="Q157">
        <v>0.4</v>
      </c>
      <c r="R157">
        <v>30.20275487</v>
      </c>
      <c r="S157" t="s">
        <v>16</v>
      </c>
    </row>
    <row r="158" spans="1:19" x14ac:dyDescent="0.35">
      <c r="A158">
        <v>3</v>
      </c>
      <c r="B158">
        <v>10</v>
      </c>
      <c r="C158">
        <v>2000</v>
      </c>
      <c r="D158">
        <v>1</v>
      </c>
      <c r="E158">
        <v>26989.432929999999</v>
      </c>
      <c r="F158">
        <v>5222.2356829999999</v>
      </c>
      <c r="G158">
        <v>12908.241040000001</v>
      </c>
      <c r="H158">
        <v>6135.4541049999998</v>
      </c>
      <c r="I158">
        <v>1471.6347740000001</v>
      </c>
      <c r="J158">
        <v>582.49031109999999</v>
      </c>
      <c r="K158">
        <v>669.37701519999996</v>
      </c>
      <c r="L158">
        <v>2</v>
      </c>
      <c r="M158">
        <v>0.92296365300000005</v>
      </c>
      <c r="O158">
        <v>75</v>
      </c>
      <c r="P158">
        <v>8.3645830000000001E-3</v>
      </c>
      <c r="Q158">
        <v>0.8</v>
      </c>
      <c r="R158">
        <v>9.2855975970000006</v>
      </c>
      <c r="S158" t="s">
        <v>16</v>
      </c>
    </row>
    <row r="159" spans="1:19" x14ac:dyDescent="0.35">
      <c r="A159">
        <v>3</v>
      </c>
      <c r="B159">
        <v>10</v>
      </c>
      <c r="C159">
        <v>2000</v>
      </c>
      <c r="D159">
        <v>2</v>
      </c>
      <c r="E159">
        <v>26813.09259</v>
      </c>
      <c r="F159">
        <v>7499.5104709999996</v>
      </c>
      <c r="G159">
        <v>10278.938840000001</v>
      </c>
      <c r="H159">
        <v>5825.6889449999999</v>
      </c>
      <c r="I159">
        <v>1805.4881620000001</v>
      </c>
      <c r="J159">
        <v>582.49031109999999</v>
      </c>
      <c r="K159">
        <v>820.97585570000001</v>
      </c>
      <c r="L159">
        <v>3</v>
      </c>
      <c r="M159">
        <v>0.87636531200000001</v>
      </c>
      <c r="O159">
        <v>41</v>
      </c>
      <c r="P159">
        <v>9.0034490000000002E-3</v>
      </c>
      <c r="Q159">
        <v>0.8</v>
      </c>
      <c r="R159">
        <v>9.2855975970000006</v>
      </c>
      <c r="S159" t="s">
        <v>16</v>
      </c>
    </row>
    <row r="160" spans="1:19" x14ac:dyDescent="0.35">
      <c r="A160">
        <v>3</v>
      </c>
      <c r="B160">
        <v>10</v>
      </c>
      <c r="C160">
        <v>2000</v>
      </c>
      <c r="D160">
        <v>1</v>
      </c>
      <c r="E160">
        <v>29045.5648</v>
      </c>
      <c r="F160">
        <v>7264.4143629999999</v>
      </c>
      <c r="G160">
        <v>12919.149509999999</v>
      </c>
      <c r="H160">
        <v>6135.4541049999998</v>
      </c>
      <c r="I160">
        <v>1473.946569</v>
      </c>
      <c r="J160">
        <v>582.49031109999999</v>
      </c>
      <c r="K160">
        <v>670.10994789999995</v>
      </c>
      <c r="L160">
        <v>2</v>
      </c>
      <c r="M160">
        <v>0.92296365300000005</v>
      </c>
      <c r="O160">
        <v>300</v>
      </c>
      <c r="P160">
        <v>2.3169262999999999E-2</v>
      </c>
      <c r="Q160">
        <v>0.6</v>
      </c>
      <c r="R160">
        <v>24.76159359</v>
      </c>
      <c r="S160" t="s">
        <v>16</v>
      </c>
    </row>
    <row r="161" spans="1:19" x14ac:dyDescent="0.35">
      <c r="A161">
        <v>3</v>
      </c>
      <c r="B161">
        <v>10</v>
      </c>
      <c r="C161">
        <v>2000</v>
      </c>
      <c r="D161">
        <v>2</v>
      </c>
      <c r="E161">
        <v>29020.403040000001</v>
      </c>
      <c r="F161">
        <v>7207.622402</v>
      </c>
      <c r="G161">
        <v>13007.890160000001</v>
      </c>
      <c r="H161">
        <v>6114.3370610000002</v>
      </c>
      <c r="I161">
        <v>1448.3040860000001</v>
      </c>
      <c r="J161">
        <v>582.49031109999999</v>
      </c>
      <c r="K161">
        <v>659.75901380000005</v>
      </c>
      <c r="L161">
        <v>2</v>
      </c>
      <c r="M161">
        <v>0.91978699100000005</v>
      </c>
      <c r="O161">
        <v>300</v>
      </c>
      <c r="P161">
        <v>1.4583283000000001E-2</v>
      </c>
      <c r="Q161">
        <v>0.6</v>
      </c>
      <c r="R161">
        <v>24.76159359</v>
      </c>
      <c r="S161" t="s">
        <v>16</v>
      </c>
    </row>
    <row r="162" spans="1:19" x14ac:dyDescent="0.35">
      <c r="A162">
        <v>3</v>
      </c>
      <c r="B162">
        <v>10</v>
      </c>
      <c r="C162">
        <v>2000</v>
      </c>
      <c r="D162">
        <v>1</v>
      </c>
      <c r="E162">
        <v>33170.749459999999</v>
      </c>
      <c r="F162">
        <v>11345.35282</v>
      </c>
      <c r="G162">
        <v>12969.02151</v>
      </c>
      <c r="H162">
        <v>6129.642245</v>
      </c>
      <c r="I162">
        <v>1474.0309110000001</v>
      </c>
      <c r="J162">
        <v>582.49031109999999</v>
      </c>
      <c r="K162">
        <v>670.21166440000002</v>
      </c>
      <c r="L162">
        <v>2</v>
      </c>
      <c r="M162">
        <v>0.92208936799999996</v>
      </c>
      <c r="O162">
        <v>301</v>
      </c>
      <c r="P162">
        <v>1.8663347E-2</v>
      </c>
      <c r="Q162">
        <v>0.4</v>
      </c>
      <c r="R162">
        <v>55.71358558</v>
      </c>
      <c r="S162" t="s">
        <v>16</v>
      </c>
    </row>
    <row r="163" spans="1:19" x14ac:dyDescent="0.35">
      <c r="A163">
        <v>3</v>
      </c>
      <c r="B163">
        <v>10</v>
      </c>
      <c r="C163">
        <v>2000</v>
      </c>
      <c r="D163">
        <v>2</v>
      </c>
      <c r="E163">
        <v>33195.994550000003</v>
      </c>
      <c r="F163">
        <v>11239.20911</v>
      </c>
      <c r="G163">
        <v>13143.58892</v>
      </c>
      <c r="H163">
        <v>6116.4390169999997</v>
      </c>
      <c r="I163">
        <v>1452.7306100000001</v>
      </c>
      <c r="J163">
        <v>582.49031109999999</v>
      </c>
      <c r="K163">
        <v>661.53658259999997</v>
      </c>
      <c r="L163">
        <v>2</v>
      </c>
      <c r="M163">
        <v>0.92010319100000004</v>
      </c>
      <c r="O163">
        <v>300</v>
      </c>
      <c r="P163">
        <v>1.2019798999999999E-2</v>
      </c>
      <c r="Q163">
        <v>0.4</v>
      </c>
      <c r="R163">
        <v>55.71358558</v>
      </c>
      <c r="S163" t="s">
        <v>16</v>
      </c>
    </row>
    <row r="164" spans="1:19" x14ac:dyDescent="0.35">
      <c r="A164">
        <v>3</v>
      </c>
      <c r="B164">
        <v>40</v>
      </c>
      <c r="C164">
        <v>500</v>
      </c>
      <c r="D164">
        <v>1</v>
      </c>
      <c r="E164">
        <v>19947.791860000001</v>
      </c>
      <c r="F164">
        <v>3155.04997</v>
      </c>
      <c r="G164">
        <v>6423.0785089999999</v>
      </c>
      <c r="H164">
        <v>6424.5019419999999</v>
      </c>
      <c r="I164">
        <v>2311.6614260000001</v>
      </c>
      <c r="J164">
        <v>582.49031109999999</v>
      </c>
      <c r="K164">
        <v>1051.009699</v>
      </c>
      <c r="L164">
        <v>5</v>
      </c>
      <c r="M164">
        <v>0.60621920500000004</v>
      </c>
      <c r="O164">
        <v>179</v>
      </c>
      <c r="P164">
        <v>9.9329850000000001E-3</v>
      </c>
      <c r="Q164">
        <v>0.8</v>
      </c>
      <c r="R164">
        <v>3.1681453589999999</v>
      </c>
      <c r="S164" t="s">
        <v>16</v>
      </c>
    </row>
    <row r="165" spans="1:19" x14ac:dyDescent="0.35">
      <c r="A165">
        <v>3</v>
      </c>
      <c r="B165">
        <v>40</v>
      </c>
      <c r="C165">
        <v>500</v>
      </c>
      <c r="D165">
        <v>2</v>
      </c>
      <c r="E165">
        <v>19935.19716</v>
      </c>
      <c r="F165">
        <v>3148.4719719999998</v>
      </c>
      <c r="G165">
        <v>6515.5507180000004</v>
      </c>
      <c r="H165">
        <v>6353.8052420000004</v>
      </c>
      <c r="I165">
        <v>2288.448097</v>
      </c>
      <c r="J165">
        <v>582.49031109999999</v>
      </c>
      <c r="K165">
        <v>1046.43082</v>
      </c>
      <c r="L165">
        <v>5</v>
      </c>
      <c r="M165">
        <v>0.59954822900000004</v>
      </c>
      <c r="O165">
        <v>302</v>
      </c>
      <c r="P165">
        <v>1.3101336E-2</v>
      </c>
      <c r="Q165">
        <v>0.8</v>
      </c>
      <c r="R165">
        <v>3.1681453589999999</v>
      </c>
      <c r="S165" t="s">
        <v>16</v>
      </c>
    </row>
    <row r="166" spans="1:19" x14ac:dyDescent="0.35">
      <c r="A166">
        <v>3</v>
      </c>
      <c r="B166">
        <v>40</v>
      </c>
      <c r="C166">
        <v>500</v>
      </c>
      <c r="D166">
        <v>1</v>
      </c>
      <c r="E166">
        <v>21056.067019999999</v>
      </c>
      <c r="F166">
        <v>4257.6467759999996</v>
      </c>
      <c r="G166">
        <v>6412.2373120000002</v>
      </c>
      <c r="H166">
        <v>6422.0135010000004</v>
      </c>
      <c r="I166">
        <v>2326.0164129999998</v>
      </c>
      <c r="J166">
        <v>582.49031109999999</v>
      </c>
      <c r="K166">
        <v>1055.6627040000001</v>
      </c>
      <c r="L166">
        <v>5</v>
      </c>
      <c r="M166">
        <v>0.60598439400000004</v>
      </c>
      <c r="O166">
        <v>300</v>
      </c>
      <c r="P166">
        <v>1.2392265E-2</v>
      </c>
      <c r="Q166">
        <v>0.6</v>
      </c>
      <c r="R166">
        <v>8.4483876230000003</v>
      </c>
      <c r="S166" t="s">
        <v>16</v>
      </c>
    </row>
    <row r="167" spans="1:19" x14ac:dyDescent="0.35">
      <c r="A167">
        <v>3</v>
      </c>
      <c r="B167">
        <v>40</v>
      </c>
      <c r="C167">
        <v>500</v>
      </c>
      <c r="D167">
        <v>2</v>
      </c>
      <c r="E167">
        <v>21016.816419999999</v>
      </c>
      <c r="F167">
        <v>4227.2361149999997</v>
      </c>
      <c r="G167">
        <v>6520.8184350000001</v>
      </c>
      <c r="H167">
        <v>6355.3240969999997</v>
      </c>
      <c r="I167">
        <v>2285.7718589999999</v>
      </c>
      <c r="J167">
        <v>582.49031109999999</v>
      </c>
      <c r="K167">
        <v>1045.175598</v>
      </c>
      <c r="L167">
        <v>5</v>
      </c>
      <c r="M167">
        <v>0.59969154899999999</v>
      </c>
      <c r="O167">
        <v>300</v>
      </c>
      <c r="P167">
        <v>1.1719355000000001E-2</v>
      </c>
      <c r="Q167">
        <v>0.6</v>
      </c>
      <c r="R167">
        <v>8.4483876230000003</v>
      </c>
      <c r="S167" t="s">
        <v>16</v>
      </c>
    </row>
    <row r="168" spans="1:19" x14ac:dyDescent="0.35">
      <c r="A168">
        <v>3</v>
      </c>
      <c r="B168">
        <v>40</v>
      </c>
      <c r="C168">
        <v>500</v>
      </c>
      <c r="D168">
        <v>1</v>
      </c>
      <c r="E168">
        <v>22998.58799</v>
      </c>
      <c r="F168">
        <v>4564.6327000000001</v>
      </c>
      <c r="G168">
        <v>7890.5687440000002</v>
      </c>
      <c r="H168">
        <v>7339.4961910000002</v>
      </c>
      <c r="I168">
        <v>1802.5075469999999</v>
      </c>
      <c r="J168">
        <v>582.49031109999999</v>
      </c>
      <c r="K168">
        <v>818.89249410000002</v>
      </c>
      <c r="L168">
        <v>3</v>
      </c>
      <c r="M168">
        <v>0.69255851800000001</v>
      </c>
      <c r="O168">
        <v>300</v>
      </c>
      <c r="P168">
        <v>1.6186751999999999E-2</v>
      </c>
      <c r="Q168">
        <v>0.4</v>
      </c>
      <c r="R168">
        <v>19.008872149999998</v>
      </c>
      <c r="S168" t="s">
        <v>16</v>
      </c>
    </row>
    <row r="169" spans="1:19" x14ac:dyDescent="0.35">
      <c r="A169">
        <v>3</v>
      </c>
      <c r="B169">
        <v>40</v>
      </c>
      <c r="C169">
        <v>500</v>
      </c>
      <c r="D169">
        <v>2</v>
      </c>
      <c r="E169">
        <v>22800.08524</v>
      </c>
      <c r="F169">
        <v>4566.962775</v>
      </c>
      <c r="G169">
        <v>7683.9081640000004</v>
      </c>
      <c r="H169">
        <v>7343.2748009999996</v>
      </c>
      <c r="I169">
        <v>1803.878107</v>
      </c>
      <c r="J169">
        <v>582.49031109999999</v>
      </c>
      <c r="K169">
        <v>819.57107770000005</v>
      </c>
      <c r="L169">
        <v>3</v>
      </c>
      <c r="M169">
        <v>0.69291506999999997</v>
      </c>
      <c r="O169">
        <v>278</v>
      </c>
      <c r="P169">
        <v>9.7896619999999993E-3</v>
      </c>
      <c r="Q169">
        <v>0.4</v>
      </c>
      <c r="R169">
        <v>19.008872149999998</v>
      </c>
      <c r="S169" t="s">
        <v>16</v>
      </c>
    </row>
    <row r="170" spans="1:19" x14ac:dyDescent="0.35">
      <c r="A170">
        <v>3</v>
      </c>
      <c r="B170">
        <v>40</v>
      </c>
      <c r="C170">
        <v>1000</v>
      </c>
      <c r="D170">
        <v>1</v>
      </c>
      <c r="E170">
        <v>22130.253000000001</v>
      </c>
      <c r="F170">
        <v>3749.9852019999998</v>
      </c>
      <c r="G170">
        <v>7822.372335</v>
      </c>
      <c r="H170">
        <v>7348.2575230000002</v>
      </c>
      <c r="I170">
        <v>1806.5001460000001</v>
      </c>
      <c r="J170">
        <v>582.49031109999999</v>
      </c>
      <c r="K170">
        <v>820.64748729999997</v>
      </c>
      <c r="L170">
        <v>3</v>
      </c>
      <c r="M170">
        <v>0.69338524199999996</v>
      </c>
      <c r="O170">
        <v>192</v>
      </c>
      <c r="P170">
        <v>9.4988269999999996E-3</v>
      </c>
      <c r="Q170">
        <v>0.8</v>
      </c>
      <c r="R170">
        <v>4.6416206109999996</v>
      </c>
      <c r="S170" t="s">
        <v>16</v>
      </c>
    </row>
    <row r="171" spans="1:19" x14ac:dyDescent="0.35">
      <c r="A171">
        <v>3</v>
      </c>
      <c r="B171">
        <v>40</v>
      </c>
      <c r="C171">
        <v>1000</v>
      </c>
      <c r="D171">
        <v>2</v>
      </c>
      <c r="E171">
        <v>22062.625209999998</v>
      </c>
      <c r="F171">
        <v>3749.6449429999998</v>
      </c>
      <c r="G171">
        <v>7729.6194400000004</v>
      </c>
      <c r="H171">
        <v>7374.275173</v>
      </c>
      <c r="I171">
        <v>1805.680509</v>
      </c>
      <c r="J171">
        <v>582.49031109999999</v>
      </c>
      <c r="K171">
        <v>820.91483449999998</v>
      </c>
      <c r="L171">
        <v>3</v>
      </c>
      <c r="M171">
        <v>0.69584027999999998</v>
      </c>
      <c r="O171">
        <v>56</v>
      </c>
      <c r="P171">
        <v>8.9914529999999999E-3</v>
      </c>
      <c r="Q171">
        <v>0.8</v>
      </c>
      <c r="R171">
        <v>4.6416206109999996</v>
      </c>
      <c r="S171" t="s">
        <v>16</v>
      </c>
    </row>
    <row r="172" spans="1:19" x14ac:dyDescent="0.35">
      <c r="A172">
        <v>3</v>
      </c>
      <c r="B172">
        <v>40</v>
      </c>
      <c r="C172">
        <v>1000</v>
      </c>
      <c r="D172">
        <v>1</v>
      </c>
      <c r="E172">
        <v>23406.92222</v>
      </c>
      <c r="F172">
        <v>5000.6903679999996</v>
      </c>
      <c r="G172">
        <v>7828.6991360000002</v>
      </c>
      <c r="H172">
        <v>7366.6563260000003</v>
      </c>
      <c r="I172">
        <v>1807.159639</v>
      </c>
      <c r="J172">
        <v>582.49031109999999</v>
      </c>
      <c r="K172">
        <v>821.22644400000001</v>
      </c>
      <c r="L172">
        <v>3</v>
      </c>
      <c r="M172">
        <v>0.69512136199999996</v>
      </c>
      <c r="O172">
        <v>208</v>
      </c>
      <c r="P172">
        <v>8.2463329999999998E-3</v>
      </c>
      <c r="Q172">
        <v>0.6</v>
      </c>
      <c r="R172">
        <v>12.377654959999999</v>
      </c>
      <c r="S172" t="s">
        <v>16</v>
      </c>
    </row>
    <row r="173" spans="1:19" x14ac:dyDescent="0.35">
      <c r="A173">
        <v>3</v>
      </c>
      <c r="B173">
        <v>40</v>
      </c>
      <c r="C173">
        <v>1000</v>
      </c>
      <c r="D173">
        <v>2</v>
      </c>
      <c r="E173">
        <v>23239.47754</v>
      </c>
      <c r="F173">
        <v>4997.6344179999996</v>
      </c>
      <c r="G173">
        <v>7687.682393</v>
      </c>
      <c r="H173">
        <v>7346.8893099999996</v>
      </c>
      <c r="I173">
        <v>1804.399287</v>
      </c>
      <c r="J173">
        <v>582.49031109999999</v>
      </c>
      <c r="K173">
        <v>820.38181659999998</v>
      </c>
      <c r="L173">
        <v>3</v>
      </c>
      <c r="M173">
        <v>0.69325613600000002</v>
      </c>
      <c r="O173">
        <v>85</v>
      </c>
      <c r="P173">
        <v>5.8561949999999998E-3</v>
      </c>
      <c r="Q173">
        <v>0.6</v>
      </c>
      <c r="R173">
        <v>12.377654959999999</v>
      </c>
      <c r="S173" t="s">
        <v>16</v>
      </c>
    </row>
    <row r="174" spans="1:19" x14ac:dyDescent="0.35">
      <c r="A174">
        <v>3</v>
      </c>
      <c r="B174">
        <v>40</v>
      </c>
      <c r="C174">
        <v>1000</v>
      </c>
      <c r="D174">
        <v>1</v>
      </c>
      <c r="E174">
        <v>26247.4182</v>
      </c>
      <c r="F174">
        <v>7496.4678290000002</v>
      </c>
      <c r="G174">
        <v>8108.2841870000002</v>
      </c>
      <c r="H174">
        <v>7434.1006049999996</v>
      </c>
      <c r="I174">
        <v>1805.1180589999999</v>
      </c>
      <c r="J174">
        <v>582.49031109999999</v>
      </c>
      <c r="K174">
        <v>820.95720759999995</v>
      </c>
      <c r="L174">
        <v>3</v>
      </c>
      <c r="M174">
        <v>0.70148543799999996</v>
      </c>
      <c r="O174">
        <v>300</v>
      </c>
      <c r="P174">
        <v>0.101237208</v>
      </c>
      <c r="Q174">
        <v>0.4</v>
      </c>
      <c r="R174">
        <v>27.849723669999999</v>
      </c>
      <c r="S174" t="s">
        <v>16</v>
      </c>
    </row>
    <row r="175" spans="1:19" x14ac:dyDescent="0.35">
      <c r="A175">
        <v>3</v>
      </c>
      <c r="B175">
        <v>40</v>
      </c>
      <c r="C175">
        <v>1000</v>
      </c>
      <c r="D175">
        <v>2</v>
      </c>
      <c r="E175">
        <v>25734.312709999998</v>
      </c>
      <c r="F175">
        <v>5602.4007869999996</v>
      </c>
      <c r="G175">
        <v>9237.0804929999995</v>
      </c>
      <c r="H175">
        <v>8208.4657860000007</v>
      </c>
      <c r="I175">
        <v>1446.200362</v>
      </c>
      <c r="J175">
        <v>582.49031109999999</v>
      </c>
      <c r="K175">
        <v>657.67496689999996</v>
      </c>
      <c r="L175">
        <v>2</v>
      </c>
      <c r="M175">
        <v>0.77455492199999998</v>
      </c>
      <c r="O175">
        <v>300</v>
      </c>
      <c r="P175">
        <v>2.9852019E-2</v>
      </c>
      <c r="Q175">
        <v>0.4</v>
      </c>
      <c r="R175">
        <v>27.849723669999999</v>
      </c>
      <c r="S175" t="s">
        <v>16</v>
      </c>
    </row>
    <row r="176" spans="1:19" x14ac:dyDescent="0.35">
      <c r="A176">
        <v>3</v>
      </c>
      <c r="B176">
        <v>40</v>
      </c>
      <c r="C176">
        <v>2000</v>
      </c>
      <c r="D176">
        <v>1</v>
      </c>
      <c r="E176">
        <v>25201.156490000001</v>
      </c>
      <c r="F176">
        <v>5002.8912140000002</v>
      </c>
      <c r="G176">
        <v>9337.2506950000006</v>
      </c>
      <c r="H176">
        <v>8146.9160689999999</v>
      </c>
      <c r="I176">
        <v>1465.2587590000001</v>
      </c>
      <c r="J176">
        <v>582.49031109999999</v>
      </c>
      <c r="K176">
        <v>666.34944099999996</v>
      </c>
      <c r="L176">
        <v>2</v>
      </c>
      <c r="M176">
        <v>0.76874706000000004</v>
      </c>
      <c r="O176">
        <v>87</v>
      </c>
      <c r="P176">
        <v>7.2792780000000001E-3</v>
      </c>
      <c r="Q176">
        <v>0.8</v>
      </c>
      <c r="R176">
        <v>7.6523436460000003</v>
      </c>
      <c r="S176" t="s">
        <v>16</v>
      </c>
    </row>
    <row r="177" spans="1:19" x14ac:dyDescent="0.35">
      <c r="A177">
        <v>3</v>
      </c>
      <c r="B177">
        <v>40</v>
      </c>
      <c r="C177">
        <v>2000</v>
      </c>
      <c r="D177">
        <v>2</v>
      </c>
      <c r="E177">
        <v>25167.467509999999</v>
      </c>
      <c r="F177">
        <v>5003.8670929999998</v>
      </c>
      <c r="G177">
        <v>9259.7295950000007</v>
      </c>
      <c r="H177">
        <v>8185.3212460000004</v>
      </c>
      <c r="I177">
        <v>1466.684694</v>
      </c>
      <c r="J177">
        <v>582.49031109999999</v>
      </c>
      <c r="K177">
        <v>669.37456659999998</v>
      </c>
      <c r="L177">
        <v>2</v>
      </c>
      <c r="M177">
        <v>0.77237099200000003</v>
      </c>
      <c r="O177">
        <v>108</v>
      </c>
      <c r="P177">
        <v>9.0550809999999995E-3</v>
      </c>
      <c r="Q177">
        <v>0.8</v>
      </c>
      <c r="R177">
        <v>7.6523436460000003</v>
      </c>
      <c r="S177" t="s">
        <v>16</v>
      </c>
    </row>
    <row r="178" spans="1:19" x14ac:dyDescent="0.35">
      <c r="A178">
        <v>3</v>
      </c>
      <c r="B178">
        <v>40</v>
      </c>
      <c r="C178">
        <v>2000</v>
      </c>
      <c r="D178">
        <v>1</v>
      </c>
      <c r="E178">
        <v>26791.235619999999</v>
      </c>
      <c r="F178">
        <v>6634.9595900000004</v>
      </c>
      <c r="G178">
        <v>9304.5954820000006</v>
      </c>
      <c r="H178">
        <v>8167.8783160000003</v>
      </c>
      <c r="I178">
        <v>1443.6628169999999</v>
      </c>
      <c r="J178">
        <v>582.49031109999999</v>
      </c>
      <c r="K178">
        <v>657.64910159999999</v>
      </c>
      <c r="L178">
        <v>2</v>
      </c>
      <c r="M178">
        <v>0.77072506799999996</v>
      </c>
      <c r="O178">
        <v>300</v>
      </c>
      <c r="P178">
        <v>2.2574344999999999E-2</v>
      </c>
      <c r="Q178">
        <v>0.6</v>
      </c>
      <c r="R178">
        <v>20.406249720000002</v>
      </c>
      <c r="S178" t="s">
        <v>16</v>
      </c>
    </row>
    <row r="179" spans="1:19" x14ac:dyDescent="0.35">
      <c r="A179">
        <v>3</v>
      </c>
      <c r="B179">
        <v>40</v>
      </c>
      <c r="C179">
        <v>2000</v>
      </c>
      <c r="D179">
        <v>2</v>
      </c>
      <c r="E179">
        <v>26825.37473</v>
      </c>
      <c r="F179">
        <v>6646.2165619999996</v>
      </c>
      <c r="G179">
        <v>9276.2658909999991</v>
      </c>
      <c r="H179">
        <v>8212.3212839999997</v>
      </c>
      <c r="I179">
        <v>1449.830807</v>
      </c>
      <c r="J179">
        <v>582.49031109999999</v>
      </c>
      <c r="K179">
        <v>658.24987659999999</v>
      </c>
      <c r="L179">
        <v>2</v>
      </c>
      <c r="M179">
        <v>0.77491872900000003</v>
      </c>
      <c r="O179">
        <v>300</v>
      </c>
      <c r="P179">
        <v>4.4691521999999997E-2</v>
      </c>
      <c r="Q179">
        <v>0.6</v>
      </c>
      <c r="R179">
        <v>20.406249720000002</v>
      </c>
      <c r="S179" t="s">
        <v>16</v>
      </c>
    </row>
    <row r="180" spans="1:19" x14ac:dyDescent="0.35">
      <c r="A180">
        <v>3</v>
      </c>
      <c r="B180">
        <v>40</v>
      </c>
      <c r="C180">
        <v>2000</v>
      </c>
      <c r="D180">
        <v>1</v>
      </c>
      <c r="E180">
        <v>29515.39026</v>
      </c>
      <c r="F180">
        <v>6288.4818670000004</v>
      </c>
      <c r="G180">
        <v>11985.65631</v>
      </c>
      <c r="H180">
        <v>9140.1979759999995</v>
      </c>
      <c r="I180">
        <v>1044.2704269999999</v>
      </c>
      <c r="J180">
        <v>582.49031109999999</v>
      </c>
      <c r="K180">
        <v>474.29337399999997</v>
      </c>
      <c r="L180">
        <v>1</v>
      </c>
      <c r="M180">
        <v>0.86247363600000004</v>
      </c>
      <c r="O180">
        <v>112</v>
      </c>
      <c r="P180">
        <v>9.8974179999999998E-3</v>
      </c>
      <c r="Q180">
        <v>0.4</v>
      </c>
      <c r="R180">
        <v>45.914061869999998</v>
      </c>
      <c r="S180" t="s">
        <v>16</v>
      </c>
    </row>
    <row r="181" spans="1:19" x14ac:dyDescent="0.35">
      <c r="A181">
        <v>3</v>
      </c>
      <c r="B181">
        <v>40</v>
      </c>
      <c r="C181">
        <v>2000</v>
      </c>
      <c r="D181">
        <v>2</v>
      </c>
      <c r="E181">
        <v>29561.67396</v>
      </c>
      <c r="F181">
        <v>6282.8303509999996</v>
      </c>
      <c r="G181">
        <v>12070.75866</v>
      </c>
      <c r="H181">
        <v>9108.394413</v>
      </c>
      <c r="I181">
        <v>1042.89788</v>
      </c>
      <c r="J181">
        <v>582.49031109999999</v>
      </c>
      <c r="K181">
        <v>474.30233809999999</v>
      </c>
      <c r="L181">
        <v>1</v>
      </c>
      <c r="M181">
        <v>0.85947263600000001</v>
      </c>
      <c r="O181">
        <v>22</v>
      </c>
      <c r="P181">
        <v>9.9520779999999996E-3</v>
      </c>
      <c r="Q181">
        <v>0.4</v>
      </c>
      <c r="R181">
        <v>45.914061869999998</v>
      </c>
      <c r="S181" t="s">
        <v>16</v>
      </c>
    </row>
    <row r="182" spans="1:19" x14ac:dyDescent="0.35">
      <c r="A182">
        <v>3</v>
      </c>
      <c r="B182">
        <v>70</v>
      </c>
      <c r="C182">
        <v>500</v>
      </c>
      <c r="D182">
        <v>1</v>
      </c>
      <c r="E182">
        <v>19979.632409999998</v>
      </c>
      <c r="F182">
        <v>3198.369154</v>
      </c>
      <c r="G182">
        <v>6369.7334940000001</v>
      </c>
      <c r="H182">
        <v>6445.0853790000001</v>
      </c>
      <c r="I182">
        <v>2328.4633410000001</v>
      </c>
      <c r="J182">
        <v>582.49031109999999</v>
      </c>
      <c r="K182">
        <v>1055.4907330000001</v>
      </c>
      <c r="L182">
        <v>5</v>
      </c>
      <c r="M182">
        <v>0.45461781400000001</v>
      </c>
      <c r="O182">
        <v>301</v>
      </c>
      <c r="P182">
        <v>1.0135468E-2</v>
      </c>
      <c r="Q182">
        <v>0.8</v>
      </c>
      <c r="R182">
        <v>3.353286148</v>
      </c>
      <c r="S182" t="s">
        <v>16</v>
      </c>
    </row>
    <row r="183" spans="1:19" x14ac:dyDescent="0.35">
      <c r="A183">
        <v>3</v>
      </c>
      <c r="B183">
        <v>70</v>
      </c>
      <c r="C183">
        <v>500</v>
      </c>
      <c r="D183">
        <v>2</v>
      </c>
      <c r="E183">
        <v>19935.451870000001</v>
      </c>
      <c r="F183">
        <v>3193.503103</v>
      </c>
      <c r="G183">
        <v>6361.8406940000004</v>
      </c>
      <c r="H183">
        <v>6430.8161389999996</v>
      </c>
      <c r="I183">
        <v>2312.2390580000001</v>
      </c>
      <c r="J183">
        <v>582.49031109999999</v>
      </c>
      <c r="K183">
        <v>1054.5625689999999</v>
      </c>
      <c r="L183">
        <v>5</v>
      </c>
      <c r="M183">
        <v>0.45361130300000002</v>
      </c>
      <c r="O183">
        <v>133</v>
      </c>
      <c r="P183">
        <v>8.1981439999999992E-3</v>
      </c>
      <c r="Q183">
        <v>0.8</v>
      </c>
      <c r="R183">
        <v>3.353286148</v>
      </c>
      <c r="S183" t="s">
        <v>16</v>
      </c>
    </row>
    <row r="184" spans="1:19" x14ac:dyDescent="0.35">
      <c r="A184">
        <v>3</v>
      </c>
      <c r="B184">
        <v>70</v>
      </c>
      <c r="C184">
        <v>500</v>
      </c>
      <c r="D184">
        <v>1</v>
      </c>
      <c r="E184">
        <v>21188.255939999999</v>
      </c>
      <c r="F184">
        <v>4364.1520730000002</v>
      </c>
      <c r="G184">
        <v>6390.8088170000001</v>
      </c>
      <c r="H184">
        <v>6466.1607020000001</v>
      </c>
      <c r="I184">
        <v>2330.7569800000001</v>
      </c>
      <c r="J184">
        <v>582.49031109999999</v>
      </c>
      <c r="K184">
        <v>1053.887056</v>
      </c>
      <c r="L184">
        <v>5</v>
      </c>
      <c r="M184">
        <v>0.45610440699999999</v>
      </c>
      <c r="O184">
        <v>300</v>
      </c>
      <c r="P184">
        <v>1.6514363000000001E-2</v>
      </c>
      <c r="Q184">
        <v>0.6</v>
      </c>
      <c r="R184">
        <v>8.9420963950000001</v>
      </c>
      <c r="S184" t="s">
        <v>16</v>
      </c>
    </row>
    <row r="185" spans="1:19" x14ac:dyDescent="0.35">
      <c r="A185">
        <v>3</v>
      </c>
      <c r="B185">
        <v>70</v>
      </c>
      <c r="C185">
        <v>500</v>
      </c>
      <c r="D185">
        <v>2</v>
      </c>
      <c r="E185">
        <v>21091.39473</v>
      </c>
      <c r="F185">
        <v>4349.7707540000001</v>
      </c>
      <c r="G185">
        <v>6360.7888229999999</v>
      </c>
      <c r="H185">
        <v>6431.8492820000001</v>
      </c>
      <c r="I185">
        <v>2312.7759759999999</v>
      </c>
      <c r="J185">
        <v>582.49031109999999</v>
      </c>
      <c r="K185">
        <v>1053.7195819999999</v>
      </c>
      <c r="L185">
        <v>5</v>
      </c>
      <c r="M185">
        <v>0.45368417799999999</v>
      </c>
      <c r="O185">
        <v>301</v>
      </c>
      <c r="P185">
        <v>1.2126491E-2</v>
      </c>
      <c r="Q185">
        <v>0.6</v>
      </c>
      <c r="R185">
        <v>8.9420963950000001</v>
      </c>
      <c r="S185" t="s">
        <v>16</v>
      </c>
    </row>
    <row r="186" spans="1:19" x14ac:dyDescent="0.35">
      <c r="A186">
        <v>3</v>
      </c>
      <c r="B186">
        <v>70</v>
      </c>
      <c r="C186">
        <v>500</v>
      </c>
      <c r="D186">
        <v>1</v>
      </c>
      <c r="E186">
        <v>23618.418849999998</v>
      </c>
      <c r="F186">
        <v>5741.8881160000001</v>
      </c>
      <c r="G186">
        <v>7115.4227860000001</v>
      </c>
      <c r="H186">
        <v>7157.7585630000003</v>
      </c>
      <c r="I186">
        <v>2079.3325300000001</v>
      </c>
      <c r="J186">
        <v>582.49031109999999</v>
      </c>
      <c r="K186">
        <v>941.52654570000004</v>
      </c>
      <c r="L186">
        <v>4</v>
      </c>
      <c r="M186">
        <v>0.50488773399999998</v>
      </c>
      <c r="O186">
        <v>300</v>
      </c>
      <c r="P186">
        <v>3.7542175999999997E-2</v>
      </c>
      <c r="Q186">
        <v>0.4</v>
      </c>
      <c r="R186">
        <v>20.119716889999999</v>
      </c>
      <c r="S186" t="s">
        <v>16</v>
      </c>
    </row>
    <row r="187" spans="1:19" x14ac:dyDescent="0.35">
      <c r="A187">
        <v>3</v>
      </c>
      <c r="B187">
        <v>70</v>
      </c>
      <c r="C187">
        <v>500</v>
      </c>
      <c r="D187">
        <v>2</v>
      </c>
      <c r="E187">
        <v>23330.206839999999</v>
      </c>
      <c r="F187">
        <v>4741.6471490000004</v>
      </c>
      <c r="G187">
        <v>7672.683344</v>
      </c>
      <c r="H187">
        <v>7713.0847110000004</v>
      </c>
      <c r="I187">
        <v>1801.353269</v>
      </c>
      <c r="J187">
        <v>582.49031109999999</v>
      </c>
      <c r="K187">
        <v>818.94805970000004</v>
      </c>
      <c r="L187">
        <v>3</v>
      </c>
      <c r="M187">
        <v>0.54405884599999998</v>
      </c>
      <c r="O187">
        <v>300</v>
      </c>
      <c r="P187">
        <v>2.8946589000000002E-2</v>
      </c>
      <c r="Q187">
        <v>0.4</v>
      </c>
      <c r="R187">
        <v>20.119716889999999</v>
      </c>
      <c r="S187" t="s">
        <v>16</v>
      </c>
    </row>
    <row r="188" spans="1:19" x14ac:dyDescent="0.35">
      <c r="A188">
        <v>3</v>
      </c>
      <c r="B188">
        <v>70</v>
      </c>
      <c r="C188">
        <v>1000</v>
      </c>
      <c r="D188">
        <v>1</v>
      </c>
      <c r="E188">
        <v>22088.551090000001</v>
      </c>
      <c r="F188">
        <v>3750.2171619999999</v>
      </c>
      <c r="G188">
        <v>7544.7257820000004</v>
      </c>
      <c r="H188">
        <v>7584.6123719999996</v>
      </c>
      <c r="I188">
        <v>1805.7785839999999</v>
      </c>
      <c r="J188">
        <v>582.49031109999999</v>
      </c>
      <c r="K188">
        <v>820.72687919999998</v>
      </c>
      <c r="L188">
        <v>3</v>
      </c>
      <c r="M188">
        <v>0.53499677599999995</v>
      </c>
      <c r="O188">
        <v>135</v>
      </c>
      <c r="P188">
        <v>8.4796060000000006E-3</v>
      </c>
      <c r="Q188">
        <v>0.8</v>
      </c>
      <c r="R188">
        <v>4.6449117480000002</v>
      </c>
      <c r="S188" t="s">
        <v>16</v>
      </c>
    </row>
    <row r="189" spans="1:19" x14ac:dyDescent="0.35">
      <c r="A189">
        <v>3</v>
      </c>
      <c r="B189">
        <v>70</v>
      </c>
      <c r="C189">
        <v>1000</v>
      </c>
      <c r="D189">
        <v>2</v>
      </c>
      <c r="E189">
        <v>22008.86044</v>
      </c>
      <c r="F189">
        <v>3749.7511629999999</v>
      </c>
      <c r="G189">
        <v>7505.1756359999999</v>
      </c>
      <c r="H189">
        <v>7546.2215619999997</v>
      </c>
      <c r="I189">
        <v>1804.6564350000001</v>
      </c>
      <c r="J189">
        <v>582.49031109999999</v>
      </c>
      <c r="K189">
        <v>820.56533760000002</v>
      </c>
      <c r="L189">
        <v>3</v>
      </c>
      <c r="M189">
        <v>0.53228879799999995</v>
      </c>
      <c r="O189">
        <v>79</v>
      </c>
      <c r="P189">
        <v>8.8146950000000009E-3</v>
      </c>
      <c r="Q189">
        <v>0.8</v>
      </c>
      <c r="R189">
        <v>4.6449117480000002</v>
      </c>
      <c r="S189" t="s">
        <v>16</v>
      </c>
    </row>
    <row r="190" spans="1:19" x14ac:dyDescent="0.35">
      <c r="A190">
        <v>3</v>
      </c>
      <c r="B190">
        <v>70</v>
      </c>
      <c r="C190">
        <v>1000</v>
      </c>
      <c r="D190">
        <v>1</v>
      </c>
      <c r="E190">
        <v>23318.04909</v>
      </c>
      <c r="F190">
        <v>5001.52711</v>
      </c>
      <c r="G190">
        <v>7531.672337</v>
      </c>
      <c r="H190">
        <v>7574.5563540000003</v>
      </c>
      <c r="I190">
        <v>1806.6344710000001</v>
      </c>
      <c r="J190">
        <v>582.49031109999999</v>
      </c>
      <c r="K190">
        <v>821.16850869999996</v>
      </c>
      <c r="L190">
        <v>3</v>
      </c>
      <c r="M190">
        <v>0.53428745300000002</v>
      </c>
      <c r="O190">
        <v>204</v>
      </c>
      <c r="P190">
        <v>4.640206E-3</v>
      </c>
      <c r="Q190">
        <v>0.6</v>
      </c>
      <c r="R190">
        <v>12.386431330000001</v>
      </c>
      <c r="S190" t="s">
        <v>16</v>
      </c>
    </row>
    <row r="191" spans="1:19" x14ac:dyDescent="0.35">
      <c r="A191">
        <v>3</v>
      </c>
      <c r="B191">
        <v>70</v>
      </c>
      <c r="C191">
        <v>1000</v>
      </c>
      <c r="D191">
        <v>2</v>
      </c>
      <c r="E191">
        <v>23301.500779999998</v>
      </c>
      <c r="F191">
        <v>5000.469951</v>
      </c>
      <c r="G191">
        <v>7526.2712259999998</v>
      </c>
      <c r="H191">
        <v>7565.6747699999996</v>
      </c>
      <c r="I191">
        <v>1805.680214</v>
      </c>
      <c r="J191">
        <v>582.49031109999999</v>
      </c>
      <c r="K191">
        <v>820.91430270000001</v>
      </c>
      <c r="L191">
        <v>3</v>
      </c>
      <c r="M191">
        <v>0.53366097199999996</v>
      </c>
      <c r="O191">
        <v>87</v>
      </c>
      <c r="P191">
        <v>9.6492629999999999E-3</v>
      </c>
      <c r="Q191">
        <v>0.6</v>
      </c>
      <c r="R191">
        <v>12.386431330000001</v>
      </c>
      <c r="S191" t="s">
        <v>16</v>
      </c>
    </row>
    <row r="192" spans="1:19" x14ac:dyDescent="0.35">
      <c r="A192">
        <v>3</v>
      </c>
      <c r="B192">
        <v>70</v>
      </c>
      <c r="C192">
        <v>1000</v>
      </c>
      <c r="D192">
        <v>1</v>
      </c>
      <c r="E192">
        <v>25787.114669999999</v>
      </c>
      <c r="F192">
        <v>5666.0908120000004</v>
      </c>
      <c r="G192">
        <v>8802.4057859999994</v>
      </c>
      <c r="H192">
        <v>8596.974886</v>
      </c>
      <c r="I192">
        <v>1470.7183460000001</v>
      </c>
      <c r="J192">
        <v>582.49031109999999</v>
      </c>
      <c r="K192">
        <v>668.43452990000003</v>
      </c>
      <c r="L192">
        <v>2</v>
      </c>
      <c r="M192">
        <v>0.60640592000000004</v>
      </c>
      <c r="O192">
        <v>300</v>
      </c>
      <c r="P192">
        <v>1.1346879000000001E-2</v>
      </c>
      <c r="Q192">
        <v>0.4</v>
      </c>
      <c r="R192">
        <v>27.869470490000001</v>
      </c>
      <c r="S192" t="s">
        <v>16</v>
      </c>
    </row>
    <row r="193" spans="1:19" x14ac:dyDescent="0.35">
      <c r="A193">
        <v>3</v>
      </c>
      <c r="B193">
        <v>70</v>
      </c>
      <c r="C193">
        <v>1000</v>
      </c>
      <c r="D193">
        <v>2</v>
      </c>
      <c r="E193">
        <v>26854.338110000001</v>
      </c>
      <c r="F193">
        <v>7464.0533420000002</v>
      </c>
      <c r="G193">
        <v>8131.6333679999998</v>
      </c>
      <c r="H193">
        <v>8073.943671</v>
      </c>
      <c r="I193">
        <v>1790.8354650000001</v>
      </c>
      <c r="J193">
        <v>582.49031109999999</v>
      </c>
      <c r="K193">
        <v>811.38195559999997</v>
      </c>
      <c r="L193">
        <v>3</v>
      </c>
      <c r="M193">
        <v>0.56951280000000004</v>
      </c>
      <c r="O193">
        <v>300</v>
      </c>
      <c r="P193">
        <v>0.12824159600000001</v>
      </c>
      <c r="Q193">
        <v>0.4</v>
      </c>
      <c r="R193">
        <v>27.869470490000001</v>
      </c>
      <c r="S193" t="s">
        <v>16</v>
      </c>
    </row>
    <row r="194" spans="1:19" x14ac:dyDescent="0.35">
      <c r="A194">
        <v>3</v>
      </c>
      <c r="B194">
        <v>70</v>
      </c>
      <c r="C194">
        <v>2000</v>
      </c>
      <c r="D194">
        <v>1</v>
      </c>
      <c r="E194">
        <v>25002.703870000001</v>
      </c>
      <c r="F194">
        <v>4986.8932519999998</v>
      </c>
      <c r="G194">
        <v>8689.3094309999997</v>
      </c>
      <c r="H194">
        <v>8642.6988569999994</v>
      </c>
      <c r="I194">
        <v>1443.662851</v>
      </c>
      <c r="J194">
        <v>582.49031109999999</v>
      </c>
      <c r="K194">
        <v>657.64916970000002</v>
      </c>
      <c r="L194">
        <v>2</v>
      </c>
      <c r="M194">
        <v>0.60963115800000001</v>
      </c>
      <c r="O194">
        <v>253</v>
      </c>
      <c r="P194">
        <v>4.69799E-3</v>
      </c>
      <c r="Q194">
        <v>0.8</v>
      </c>
      <c r="R194">
        <v>7.6429214659999998</v>
      </c>
      <c r="S194" t="s">
        <v>16</v>
      </c>
    </row>
    <row r="195" spans="1:19" x14ac:dyDescent="0.35">
      <c r="A195">
        <v>3</v>
      </c>
      <c r="B195">
        <v>70</v>
      </c>
      <c r="C195">
        <v>2000</v>
      </c>
      <c r="D195">
        <v>2</v>
      </c>
      <c r="E195">
        <v>25000.48055</v>
      </c>
      <c r="F195">
        <v>4988.6194180000002</v>
      </c>
      <c r="G195">
        <v>8661.7611899999993</v>
      </c>
      <c r="H195">
        <v>8663.7720979999995</v>
      </c>
      <c r="I195">
        <v>1446.187827</v>
      </c>
      <c r="J195">
        <v>582.49031109999999</v>
      </c>
      <c r="K195">
        <v>657.6497091</v>
      </c>
      <c r="L195">
        <v>2</v>
      </c>
      <c r="M195">
        <v>0.61111760400000004</v>
      </c>
      <c r="O195">
        <v>184</v>
      </c>
      <c r="P195">
        <v>9.7871580000000007E-3</v>
      </c>
      <c r="Q195">
        <v>0.8</v>
      </c>
      <c r="R195">
        <v>7.6429214659999998</v>
      </c>
      <c r="S195" t="s">
        <v>16</v>
      </c>
    </row>
    <row r="196" spans="1:19" x14ac:dyDescent="0.35">
      <c r="A196">
        <v>3</v>
      </c>
      <c r="B196">
        <v>70</v>
      </c>
      <c r="C196">
        <v>2000</v>
      </c>
      <c r="D196">
        <v>1</v>
      </c>
      <c r="E196">
        <v>26729.989740000001</v>
      </c>
      <c r="F196">
        <v>6663.7839800000002</v>
      </c>
      <c r="G196">
        <v>8758.4267639999998</v>
      </c>
      <c r="H196">
        <v>8599.2947440000007</v>
      </c>
      <c r="I196">
        <v>1461.2547059999999</v>
      </c>
      <c r="J196">
        <v>582.49031109999999</v>
      </c>
      <c r="K196">
        <v>664.73923130000003</v>
      </c>
      <c r="L196">
        <v>2</v>
      </c>
      <c r="M196">
        <v>0.60656955599999995</v>
      </c>
      <c r="O196">
        <v>217</v>
      </c>
      <c r="P196">
        <v>9.9880790000000004E-3</v>
      </c>
      <c r="Q196">
        <v>0.6</v>
      </c>
      <c r="R196">
        <v>20.381123909999999</v>
      </c>
      <c r="S196" t="s">
        <v>16</v>
      </c>
    </row>
    <row r="197" spans="1:19" x14ac:dyDescent="0.35">
      <c r="A197">
        <v>3</v>
      </c>
      <c r="B197">
        <v>70</v>
      </c>
      <c r="C197">
        <v>2000</v>
      </c>
      <c r="D197">
        <v>2</v>
      </c>
      <c r="E197">
        <v>26740.957330000001</v>
      </c>
      <c r="F197">
        <v>3901.1377590000002</v>
      </c>
      <c r="G197">
        <v>10603.13436</v>
      </c>
      <c r="H197">
        <v>10136.994860000001</v>
      </c>
      <c r="I197">
        <v>1042.897076</v>
      </c>
      <c r="J197">
        <v>582.49031109999999</v>
      </c>
      <c r="K197">
        <v>474.30296010000001</v>
      </c>
      <c r="L197">
        <v>1</v>
      </c>
      <c r="M197">
        <v>0.71503450700000004</v>
      </c>
      <c r="O197">
        <v>301</v>
      </c>
      <c r="P197">
        <v>6.0236207E-2</v>
      </c>
      <c r="Q197">
        <v>0.6</v>
      </c>
      <c r="R197">
        <v>20.381123909999999</v>
      </c>
      <c r="S197" t="s">
        <v>16</v>
      </c>
    </row>
    <row r="198" spans="1:19" x14ac:dyDescent="0.35">
      <c r="A198">
        <v>3</v>
      </c>
      <c r="B198">
        <v>70</v>
      </c>
      <c r="C198">
        <v>2000</v>
      </c>
      <c r="D198">
        <v>1</v>
      </c>
      <c r="E198">
        <v>29127.836940000001</v>
      </c>
      <c r="F198">
        <v>6283.201204</v>
      </c>
      <c r="G198">
        <v>10600.90516</v>
      </c>
      <c r="H198">
        <v>10142.67749</v>
      </c>
      <c r="I198">
        <v>1044.27008</v>
      </c>
      <c r="J198">
        <v>582.49031109999999</v>
      </c>
      <c r="K198">
        <v>474.29269779999998</v>
      </c>
      <c r="L198">
        <v>1</v>
      </c>
      <c r="M198">
        <v>0.715435343</v>
      </c>
      <c r="O198">
        <v>300</v>
      </c>
      <c r="P198">
        <v>7.1026810999999995E-2</v>
      </c>
      <c r="Q198">
        <v>0.4</v>
      </c>
      <c r="R198">
        <v>45.857528799999997</v>
      </c>
      <c r="S198" t="s">
        <v>16</v>
      </c>
    </row>
    <row r="199" spans="1:19" x14ac:dyDescent="0.35">
      <c r="A199">
        <v>3</v>
      </c>
      <c r="B199">
        <v>70</v>
      </c>
      <c r="C199">
        <v>2000</v>
      </c>
      <c r="D199">
        <v>2</v>
      </c>
      <c r="E199">
        <v>29244.035680000001</v>
      </c>
      <c r="F199">
        <v>6277.5548269999999</v>
      </c>
      <c r="G199">
        <v>10824.311309999999</v>
      </c>
      <c r="H199">
        <v>10042.48358</v>
      </c>
      <c r="I199">
        <v>1042.895964</v>
      </c>
      <c r="J199">
        <v>582.49031109999999</v>
      </c>
      <c r="K199">
        <v>474.29968639999998</v>
      </c>
      <c r="L199">
        <v>1</v>
      </c>
      <c r="M199">
        <v>0.70836795299999999</v>
      </c>
      <c r="O199">
        <v>35</v>
      </c>
      <c r="P199">
        <v>4.3317360000000001E-3</v>
      </c>
      <c r="Q199">
        <v>0.4</v>
      </c>
      <c r="R199">
        <v>45.857528799999997</v>
      </c>
      <c r="S199" t="s">
        <v>16</v>
      </c>
    </row>
    <row r="200" spans="1:19" x14ac:dyDescent="0.35">
      <c r="A200">
        <v>3</v>
      </c>
      <c r="B200">
        <v>100</v>
      </c>
      <c r="C200">
        <v>500</v>
      </c>
      <c r="D200">
        <v>1</v>
      </c>
      <c r="E200">
        <v>20031.90508</v>
      </c>
      <c r="F200">
        <v>3198.4103890000001</v>
      </c>
      <c r="G200">
        <v>6390.4898499999999</v>
      </c>
      <c r="H200">
        <v>6467.6820690000004</v>
      </c>
      <c r="I200">
        <v>2334.3911119999998</v>
      </c>
      <c r="J200">
        <v>582.49031109999999</v>
      </c>
      <c r="K200">
        <v>1058.4413509999999</v>
      </c>
      <c r="L200">
        <v>5</v>
      </c>
      <c r="M200">
        <v>0.24837772299999999</v>
      </c>
      <c r="O200">
        <v>301</v>
      </c>
      <c r="P200">
        <v>1.1983047E-2</v>
      </c>
      <c r="Q200">
        <v>0.8</v>
      </c>
      <c r="R200">
        <v>3.3449686199999999</v>
      </c>
      <c r="S200" t="s">
        <v>16</v>
      </c>
    </row>
    <row r="201" spans="1:19" x14ac:dyDescent="0.35">
      <c r="A201">
        <v>3</v>
      </c>
      <c r="B201">
        <v>100</v>
      </c>
      <c r="C201">
        <v>500</v>
      </c>
      <c r="D201">
        <v>2</v>
      </c>
      <c r="E201">
        <v>19975.24944</v>
      </c>
      <c r="F201">
        <v>3742.1772580000002</v>
      </c>
      <c r="G201">
        <v>5976.4899340000002</v>
      </c>
      <c r="H201">
        <v>6059.3357459999997</v>
      </c>
      <c r="I201">
        <v>2480.6790639999999</v>
      </c>
      <c r="J201">
        <v>582.49031109999999</v>
      </c>
      <c r="K201">
        <v>1134.077123</v>
      </c>
      <c r="L201">
        <v>6</v>
      </c>
      <c r="M201">
        <v>0.23269604199999999</v>
      </c>
      <c r="O201">
        <v>113</v>
      </c>
      <c r="P201">
        <v>9.514135E-3</v>
      </c>
      <c r="Q201">
        <v>0.8</v>
      </c>
      <c r="R201">
        <v>3.3449686199999999</v>
      </c>
      <c r="S201" t="s">
        <v>16</v>
      </c>
    </row>
    <row r="202" spans="1:19" x14ac:dyDescent="0.35">
      <c r="A202">
        <v>3</v>
      </c>
      <c r="B202">
        <v>100</v>
      </c>
      <c r="C202">
        <v>500</v>
      </c>
      <c r="D202">
        <v>1</v>
      </c>
      <c r="E202">
        <v>21186.049849999999</v>
      </c>
      <c r="F202">
        <v>4361.1949000000004</v>
      </c>
      <c r="G202">
        <v>6389.1174510000001</v>
      </c>
      <c r="H202">
        <v>6464.4693370000005</v>
      </c>
      <c r="I202">
        <v>2332.8460180000002</v>
      </c>
      <c r="J202">
        <v>582.49031109999999</v>
      </c>
      <c r="K202">
        <v>1055.931832</v>
      </c>
      <c r="L202">
        <v>5</v>
      </c>
      <c r="M202">
        <v>0.24825434499999999</v>
      </c>
      <c r="O202">
        <v>301</v>
      </c>
      <c r="P202">
        <v>1.6027235000000001E-2</v>
      </c>
      <c r="Q202">
        <v>0.6</v>
      </c>
      <c r="R202">
        <v>8.9199163200000005</v>
      </c>
      <c r="S202" t="s">
        <v>16</v>
      </c>
    </row>
    <row r="203" spans="1:19" x14ac:dyDescent="0.35">
      <c r="A203">
        <v>3</v>
      </c>
      <c r="B203">
        <v>100</v>
      </c>
      <c r="C203">
        <v>500</v>
      </c>
      <c r="D203">
        <v>2</v>
      </c>
      <c r="E203">
        <v>21148.722000000002</v>
      </c>
      <c r="F203">
        <v>4343.4866430000002</v>
      </c>
      <c r="G203">
        <v>6393.0648730000003</v>
      </c>
      <c r="H203">
        <v>6464.2638900000002</v>
      </c>
      <c r="I203">
        <v>2310.6502700000001</v>
      </c>
      <c r="J203">
        <v>582.49031109999999</v>
      </c>
      <c r="K203">
        <v>1054.766016</v>
      </c>
      <c r="L203">
        <v>5</v>
      </c>
      <c r="M203">
        <v>0.248246455</v>
      </c>
      <c r="O203">
        <v>300</v>
      </c>
      <c r="P203">
        <v>1.8084831999999999E-2</v>
      </c>
      <c r="Q203">
        <v>0.6</v>
      </c>
      <c r="R203">
        <v>8.9199163200000005</v>
      </c>
      <c r="S203" t="s">
        <v>16</v>
      </c>
    </row>
    <row r="204" spans="1:19" x14ac:dyDescent="0.35">
      <c r="A204">
        <v>3</v>
      </c>
      <c r="B204">
        <v>100</v>
      </c>
      <c r="C204">
        <v>500</v>
      </c>
      <c r="D204">
        <v>1</v>
      </c>
      <c r="E204">
        <v>23692.913219999999</v>
      </c>
      <c r="F204">
        <v>5723.1801720000003</v>
      </c>
      <c r="G204">
        <v>7157.0749880000003</v>
      </c>
      <c r="H204">
        <v>7217.4618039999996</v>
      </c>
      <c r="I204">
        <v>2074.081248</v>
      </c>
      <c r="J204">
        <v>582.49031109999999</v>
      </c>
      <c r="K204">
        <v>938.62469920000001</v>
      </c>
      <c r="L204">
        <v>4</v>
      </c>
      <c r="M204">
        <v>0.27717143700000002</v>
      </c>
      <c r="O204">
        <v>300</v>
      </c>
      <c r="P204">
        <v>6.9711476999999994E-2</v>
      </c>
      <c r="Q204">
        <v>0.4</v>
      </c>
      <c r="R204">
        <v>20.069811720000001</v>
      </c>
      <c r="S204" t="s">
        <v>16</v>
      </c>
    </row>
    <row r="205" spans="1:19" x14ac:dyDescent="0.35">
      <c r="A205">
        <v>3</v>
      </c>
      <c r="B205">
        <v>100</v>
      </c>
      <c r="C205">
        <v>500</v>
      </c>
      <c r="D205">
        <v>2</v>
      </c>
      <c r="E205">
        <v>22951.58353</v>
      </c>
      <c r="F205">
        <v>4737.6759359999996</v>
      </c>
      <c r="G205">
        <v>7479.8708800000004</v>
      </c>
      <c r="H205">
        <v>7528.3044419999997</v>
      </c>
      <c r="I205">
        <v>1803.6202189999999</v>
      </c>
      <c r="J205">
        <v>582.49031109999999</v>
      </c>
      <c r="K205">
        <v>819.6217441</v>
      </c>
      <c r="L205">
        <v>3</v>
      </c>
      <c r="M205">
        <v>0.289108694</v>
      </c>
      <c r="O205">
        <v>300</v>
      </c>
      <c r="P205">
        <v>1.2428499000000001E-2</v>
      </c>
      <c r="Q205">
        <v>0.4</v>
      </c>
      <c r="R205">
        <v>20.069811720000001</v>
      </c>
      <c r="S205" t="s">
        <v>16</v>
      </c>
    </row>
    <row r="206" spans="1:19" x14ac:dyDescent="0.35">
      <c r="A206">
        <v>3</v>
      </c>
      <c r="B206">
        <v>100</v>
      </c>
      <c r="C206">
        <v>1000</v>
      </c>
      <c r="D206">
        <v>1</v>
      </c>
      <c r="E206">
        <v>22078.145390000001</v>
      </c>
      <c r="F206">
        <v>3750.1052279999999</v>
      </c>
      <c r="G206">
        <v>7537.7592889999996</v>
      </c>
      <c r="H206">
        <v>7580.6433059999999</v>
      </c>
      <c r="I206">
        <v>1806.4999949999999</v>
      </c>
      <c r="J206">
        <v>582.49031109999999</v>
      </c>
      <c r="K206">
        <v>820.64726029999997</v>
      </c>
      <c r="L206">
        <v>3</v>
      </c>
      <c r="M206">
        <v>0.29111865799999997</v>
      </c>
      <c r="O206">
        <v>116</v>
      </c>
      <c r="P206">
        <v>9.2573940000000004E-3</v>
      </c>
      <c r="Q206">
        <v>0.8</v>
      </c>
      <c r="R206">
        <v>4.6423641739999999</v>
      </c>
      <c r="S206" t="s">
        <v>16</v>
      </c>
    </row>
    <row r="207" spans="1:19" x14ac:dyDescent="0.35">
      <c r="A207">
        <v>3</v>
      </c>
      <c r="B207">
        <v>100</v>
      </c>
      <c r="C207">
        <v>1000</v>
      </c>
      <c r="D207">
        <v>2</v>
      </c>
      <c r="E207">
        <v>22044.054530000001</v>
      </c>
      <c r="F207">
        <v>3749.3496359999999</v>
      </c>
      <c r="G207">
        <v>7526.6525810000003</v>
      </c>
      <c r="H207">
        <v>7559.7132330000004</v>
      </c>
      <c r="I207">
        <v>1804.679742</v>
      </c>
      <c r="J207">
        <v>582.49031109999999</v>
      </c>
      <c r="K207">
        <v>821.16902889999994</v>
      </c>
      <c r="L207">
        <v>3</v>
      </c>
      <c r="M207">
        <v>0.29031488300000002</v>
      </c>
      <c r="O207">
        <v>61</v>
      </c>
      <c r="P207">
        <v>8.6667510000000003E-3</v>
      </c>
      <c r="Q207">
        <v>0.8</v>
      </c>
      <c r="R207">
        <v>4.6423641739999999</v>
      </c>
      <c r="S207" t="s">
        <v>16</v>
      </c>
    </row>
    <row r="208" spans="1:19" x14ac:dyDescent="0.35">
      <c r="A208">
        <v>3</v>
      </c>
      <c r="B208">
        <v>100</v>
      </c>
      <c r="C208">
        <v>1000</v>
      </c>
      <c r="D208">
        <v>1</v>
      </c>
      <c r="E208">
        <v>23329.76309</v>
      </c>
      <c r="F208">
        <v>4997.6040860000003</v>
      </c>
      <c r="G208">
        <v>7541.3893410000001</v>
      </c>
      <c r="H208">
        <v>7584.273357</v>
      </c>
      <c r="I208">
        <v>1804.082883</v>
      </c>
      <c r="J208">
        <v>582.49031109999999</v>
      </c>
      <c r="K208">
        <v>819.92310950000001</v>
      </c>
      <c r="L208">
        <v>3</v>
      </c>
      <c r="M208">
        <v>0.29125806300000001</v>
      </c>
      <c r="O208">
        <v>147</v>
      </c>
      <c r="P208">
        <v>5.7024459999999999E-3</v>
      </c>
      <c r="Q208">
        <v>0.6</v>
      </c>
      <c r="R208">
        <v>12.379637799999999</v>
      </c>
      <c r="S208" t="s">
        <v>16</v>
      </c>
    </row>
    <row r="209" spans="1:19" x14ac:dyDescent="0.35">
      <c r="A209">
        <v>3</v>
      </c>
      <c r="B209">
        <v>100</v>
      </c>
      <c r="C209">
        <v>1000</v>
      </c>
      <c r="D209">
        <v>2</v>
      </c>
      <c r="E209">
        <v>23202.226600000002</v>
      </c>
      <c r="F209">
        <v>4998.9645829999999</v>
      </c>
      <c r="G209">
        <v>7473.1894979999997</v>
      </c>
      <c r="H209">
        <v>7521.6230599999999</v>
      </c>
      <c r="I209">
        <v>1805.3116170000001</v>
      </c>
      <c r="J209">
        <v>582.49031109999999</v>
      </c>
      <c r="K209">
        <v>820.64753089999999</v>
      </c>
      <c r="L209">
        <v>3</v>
      </c>
      <c r="M209">
        <v>0.28885211</v>
      </c>
      <c r="O209">
        <v>167</v>
      </c>
      <c r="P209">
        <v>9.0227720000000001E-3</v>
      </c>
      <c r="Q209">
        <v>0.6</v>
      </c>
      <c r="R209">
        <v>12.379637799999999</v>
      </c>
      <c r="S209" t="s">
        <v>16</v>
      </c>
    </row>
    <row r="210" spans="1:19" x14ac:dyDescent="0.35">
      <c r="A210">
        <v>3</v>
      </c>
      <c r="B210">
        <v>100</v>
      </c>
      <c r="C210">
        <v>1000</v>
      </c>
      <c r="D210">
        <v>1</v>
      </c>
      <c r="E210">
        <v>25690.863499999999</v>
      </c>
      <c r="F210">
        <v>5614.6865760000001</v>
      </c>
      <c r="G210">
        <v>8678.4930459999996</v>
      </c>
      <c r="H210">
        <v>8704.5434170000008</v>
      </c>
      <c r="I210">
        <v>1450.892372</v>
      </c>
      <c r="J210">
        <v>582.49031109999999</v>
      </c>
      <c r="K210">
        <v>659.75777749999997</v>
      </c>
      <c r="L210">
        <v>2</v>
      </c>
      <c r="M210">
        <v>0.33427967800000002</v>
      </c>
      <c r="O210">
        <v>300</v>
      </c>
      <c r="P210">
        <v>1.0294395E-2</v>
      </c>
      <c r="Q210">
        <v>0.4</v>
      </c>
      <c r="R210">
        <v>27.854185040000001</v>
      </c>
      <c r="S210" t="s">
        <v>16</v>
      </c>
    </row>
    <row r="211" spans="1:19" x14ac:dyDescent="0.35">
      <c r="A211">
        <v>3</v>
      </c>
      <c r="B211">
        <v>100</v>
      </c>
      <c r="C211">
        <v>1000</v>
      </c>
      <c r="D211">
        <v>2</v>
      </c>
      <c r="E211">
        <v>25799.620439999999</v>
      </c>
      <c r="F211">
        <v>7498.5891730000003</v>
      </c>
      <c r="G211">
        <v>7526.2712259999998</v>
      </c>
      <c r="H211">
        <v>7565.6747699999996</v>
      </c>
      <c r="I211">
        <v>1805.6803709999999</v>
      </c>
      <c r="J211">
        <v>582.49031109999999</v>
      </c>
      <c r="K211">
        <v>820.9145886</v>
      </c>
      <c r="L211">
        <v>3</v>
      </c>
      <c r="M211">
        <v>0.29054382299999998</v>
      </c>
      <c r="O211">
        <v>300</v>
      </c>
      <c r="P211">
        <v>1.2970705000000001E-2</v>
      </c>
      <c r="Q211">
        <v>0.4</v>
      </c>
      <c r="R211">
        <v>27.854185040000001</v>
      </c>
      <c r="S211" t="s">
        <v>16</v>
      </c>
    </row>
    <row r="212" spans="1:19" x14ac:dyDescent="0.35">
      <c r="A212">
        <v>3</v>
      </c>
      <c r="B212">
        <v>100</v>
      </c>
      <c r="C212">
        <v>2000</v>
      </c>
      <c r="D212">
        <v>1</v>
      </c>
      <c r="E212">
        <v>25030.875510000002</v>
      </c>
      <c r="F212">
        <v>5006.2601210000003</v>
      </c>
      <c r="G212">
        <v>8641.5002719999993</v>
      </c>
      <c r="H212">
        <v>8667.5506399999995</v>
      </c>
      <c r="I212">
        <v>1466.5493269999999</v>
      </c>
      <c r="J212">
        <v>582.49031109999999</v>
      </c>
      <c r="K212">
        <v>666.52483619999998</v>
      </c>
      <c r="L212">
        <v>2</v>
      </c>
      <c r="M212">
        <v>0.332859036</v>
      </c>
      <c r="O212">
        <v>300</v>
      </c>
      <c r="P212">
        <v>1.7399286E-2</v>
      </c>
      <c r="Q212">
        <v>0.8</v>
      </c>
      <c r="R212">
        <v>7.671289861</v>
      </c>
      <c r="S212" t="s">
        <v>16</v>
      </c>
    </row>
    <row r="213" spans="1:19" x14ac:dyDescent="0.35">
      <c r="A213">
        <v>3</v>
      </c>
      <c r="B213">
        <v>100</v>
      </c>
      <c r="C213">
        <v>2000</v>
      </c>
      <c r="D213">
        <v>2</v>
      </c>
      <c r="E213">
        <v>25083.5337</v>
      </c>
      <c r="F213">
        <v>5002.9765230000003</v>
      </c>
      <c r="G213">
        <v>8672.8401150000009</v>
      </c>
      <c r="H213">
        <v>8696.931928</v>
      </c>
      <c r="I213">
        <v>1461.762277</v>
      </c>
      <c r="J213">
        <v>582.49031109999999</v>
      </c>
      <c r="K213">
        <v>666.5325464</v>
      </c>
      <c r="L213">
        <v>2</v>
      </c>
      <c r="M213">
        <v>0.333987374</v>
      </c>
      <c r="O213">
        <v>89</v>
      </c>
      <c r="P213">
        <v>9.8034479999999993E-3</v>
      </c>
      <c r="Q213">
        <v>0.8</v>
      </c>
      <c r="R213">
        <v>7.671289861</v>
      </c>
      <c r="S213" t="s">
        <v>16</v>
      </c>
    </row>
    <row r="214" spans="1:19" x14ac:dyDescent="0.35">
      <c r="A214">
        <v>3</v>
      </c>
      <c r="B214">
        <v>100</v>
      </c>
      <c r="C214">
        <v>2000</v>
      </c>
      <c r="D214">
        <v>1</v>
      </c>
      <c r="E214">
        <v>26732.26829</v>
      </c>
      <c r="F214">
        <v>6683.3616650000004</v>
      </c>
      <c r="G214">
        <v>8654.9101680000003</v>
      </c>
      <c r="H214">
        <v>8678.4248619999998</v>
      </c>
      <c r="I214">
        <v>1466.5518440000001</v>
      </c>
      <c r="J214">
        <v>582.49031109999999</v>
      </c>
      <c r="K214">
        <v>666.52943830000004</v>
      </c>
      <c r="L214">
        <v>2</v>
      </c>
      <c r="M214">
        <v>0.33327665000000001</v>
      </c>
      <c r="O214">
        <v>301</v>
      </c>
      <c r="P214">
        <v>5.1232965999999998E-2</v>
      </c>
      <c r="Q214">
        <v>0.6</v>
      </c>
      <c r="R214">
        <v>20.456772959999999</v>
      </c>
      <c r="S214" t="s">
        <v>16</v>
      </c>
    </row>
    <row r="215" spans="1:19" x14ac:dyDescent="0.35">
      <c r="A215">
        <v>3</v>
      </c>
      <c r="B215">
        <v>100</v>
      </c>
      <c r="C215">
        <v>2000</v>
      </c>
      <c r="D215">
        <v>2</v>
      </c>
      <c r="E215">
        <v>26701.63161</v>
      </c>
      <c r="F215">
        <v>3908.190423</v>
      </c>
      <c r="G215">
        <v>10338.097110000001</v>
      </c>
      <c r="H215">
        <v>10355.6684</v>
      </c>
      <c r="I215">
        <v>1042.8926289999999</v>
      </c>
      <c r="J215">
        <v>582.49031109999999</v>
      </c>
      <c r="K215">
        <v>474.29273619999998</v>
      </c>
      <c r="L215">
        <v>1</v>
      </c>
      <c r="M215">
        <v>0.39768765900000003</v>
      </c>
      <c r="O215">
        <v>202</v>
      </c>
      <c r="P215">
        <v>5.7522229999999999E-3</v>
      </c>
      <c r="Q215">
        <v>0.6</v>
      </c>
      <c r="R215">
        <v>20.456772959999999</v>
      </c>
      <c r="S215" t="s">
        <v>16</v>
      </c>
    </row>
    <row r="216" spans="1:19" x14ac:dyDescent="0.35">
      <c r="A216">
        <v>3</v>
      </c>
      <c r="B216">
        <v>100</v>
      </c>
      <c r="C216">
        <v>2000</v>
      </c>
      <c r="D216">
        <v>1</v>
      </c>
      <c r="E216">
        <v>29121.57632</v>
      </c>
      <c r="F216">
        <v>6299.1246440000004</v>
      </c>
      <c r="G216">
        <v>10355.020109999999</v>
      </c>
      <c r="H216">
        <v>10366.3117</v>
      </c>
      <c r="I216">
        <v>1044.2922160000001</v>
      </c>
      <c r="J216">
        <v>582.49031109999999</v>
      </c>
      <c r="K216">
        <v>474.33734520000002</v>
      </c>
      <c r="L216">
        <v>1</v>
      </c>
      <c r="M216">
        <v>0.39809639299999999</v>
      </c>
      <c r="O216">
        <v>61</v>
      </c>
      <c r="P216">
        <v>7.5242699999999996E-4</v>
      </c>
      <c r="Q216">
        <v>0.4</v>
      </c>
      <c r="R216">
        <v>46.027739160000003</v>
      </c>
      <c r="S216" t="s">
        <v>16</v>
      </c>
    </row>
    <row r="217" spans="1:19" x14ac:dyDescent="0.35">
      <c r="A217">
        <v>3</v>
      </c>
      <c r="B217">
        <v>100</v>
      </c>
      <c r="C217">
        <v>2000</v>
      </c>
      <c r="D217">
        <v>2</v>
      </c>
      <c r="E217">
        <v>29149.847860000002</v>
      </c>
      <c r="F217">
        <v>6293.4284299999999</v>
      </c>
      <c r="G217">
        <v>10370.62593</v>
      </c>
      <c r="H217">
        <v>10386.11787</v>
      </c>
      <c r="I217">
        <v>1042.892613</v>
      </c>
      <c r="J217">
        <v>582.49031109999999</v>
      </c>
      <c r="K217">
        <v>474.2926999</v>
      </c>
      <c r="L217">
        <v>1</v>
      </c>
      <c r="M217">
        <v>0.39885700699999999</v>
      </c>
      <c r="O217">
        <v>300</v>
      </c>
      <c r="P217">
        <v>6.1811956000000001E-2</v>
      </c>
      <c r="Q217">
        <v>0.4</v>
      </c>
      <c r="R217">
        <v>46.027739160000003</v>
      </c>
      <c r="S217" t="s">
        <v>16</v>
      </c>
    </row>
    <row r="218" spans="1:19" x14ac:dyDescent="0.35">
      <c r="A218">
        <v>4</v>
      </c>
      <c r="B218">
        <v>10</v>
      </c>
      <c r="C218">
        <v>500</v>
      </c>
      <c r="D218">
        <v>1</v>
      </c>
      <c r="E218">
        <v>20078.251639999999</v>
      </c>
      <c r="F218">
        <v>3235.1205089999999</v>
      </c>
      <c r="G218">
        <v>7414.6748109999999</v>
      </c>
      <c r="H218">
        <v>5380.2312199999997</v>
      </c>
      <c r="I218">
        <v>2372.338843</v>
      </c>
      <c r="J218">
        <v>606.80188980000003</v>
      </c>
      <c r="K218">
        <v>1069.084372</v>
      </c>
      <c r="L218">
        <v>5</v>
      </c>
      <c r="M218">
        <v>0.81640022899999998</v>
      </c>
      <c r="O218">
        <v>49</v>
      </c>
      <c r="P218">
        <v>4.8634949999999998E-3</v>
      </c>
      <c r="Q218">
        <v>0.8</v>
      </c>
      <c r="R218">
        <v>3.4644697820000001</v>
      </c>
      <c r="S218" t="s">
        <v>16</v>
      </c>
    </row>
    <row r="219" spans="1:19" x14ac:dyDescent="0.35">
      <c r="A219">
        <v>4</v>
      </c>
      <c r="B219">
        <v>10</v>
      </c>
      <c r="C219">
        <v>500</v>
      </c>
      <c r="D219">
        <v>2</v>
      </c>
      <c r="E219">
        <v>19843.32732</v>
      </c>
      <c r="F219">
        <v>3201.8629689999998</v>
      </c>
      <c r="G219">
        <v>7392.3782110000002</v>
      </c>
      <c r="H219">
        <v>5315.6665069999999</v>
      </c>
      <c r="I219">
        <v>2265.0120590000001</v>
      </c>
      <c r="J219">
        <v>606.80188980000003</v>
      </c>
      <c r="K219">
        <v>1061.605681</v>
      </c>
      <c r="L219">
        <v>5</v>
      </c>
      <c r="M219">
        <v>0.806603132</v>
      </c>
      <c r="O219">
        <v>48</v>
      </c>
      <c r="P219">
        <v>7.3789670000000002E-3</v>
      </c>
      <c r="Q219">
        <v>0.8</v>
      </c>
      <c r="R219">
        <v>3.4644697820000001</v>
      </c>
      <c r="S219" t="s">
        <v>16</v>
      </c>
    </row>
    <row r="220" spans="1:19" x14ac:dyDescent="0.35">
      <c r="A220">
        <v>4</v>
      </c>
      <c r="B220">
        <v>10</v>
      </c>
      <c r="C220">
        <v>500</v>
      </c>
      <c r="D220">
        <v>1</v>
      </c>
      <c r="E220">
        <v>21314.233359999998</v>
      </c>
      <c r="F220">
        <v>4460.34645</v>
      </c>
      <c r="G220">
        <v>7425.0458129999997</v>
      </c>
      <c r="H220">
        <v>5380.2312199999997</v>
      </c>
      <c r="I220">
        <v>2372.3694620000001</v>
      </c>
      <c r="J220">
        <v>606.80188980000003</v>
      </c>
      <c r="K220">
        <v>1069.4385239999999</v>
      </c>
      <c r="L220">
        <v>5</v>
      </c>
      <c r="M220">
        <v>0.81640022899999998</v>
      </c>
      <c r="O220">
        <v>74</v>
      </c>
      <c r="P220">
        <v>7.3074689999999996E-3</v>
      </c>
      <c r="Q220">
        <v>0.6</v>
      </c>
      <c r="R220">
        <v>9.2385860839999996</v>
      </c>
      <c r="S220" t="s">
        <v>16</v>
      </c>
    </row>
    <row r="221" spans="1:19" x14ac:dyDescent="0.35">
      <c r="A221">
        <v>4</v>
      </c>
      <c r="B221">
        <v>10</v>
      </c>
      <c r="C221">
        <v>500</v>
      </c>
      <c r="D221">
        <v>2</v>
      </c>
      <c r="E221">
        <v>21081.486720000001</v>
      </c>
      <c r="F221">
        <v>4389.6835979999996</v>
      </c>
      <c r="G221">
        <v>7483.0233930000004</v>
      </c>
      <c r="H221">
        <v>5245.8208539999996</v>
      </c>
      <c r="I221">
        <v>2286.8547939999999</v>
      </c>
      <c r="J221">
        <v>606.80188980000003</v>
      </c>
      <c r="K221">
        <v>1069.302193</v>
      </c>
      <c r="L221">
        <v>5</v>
      </c>
      <c r="M221">
        <v>0.79600470199999995</v>
      </c>
      <c r="O221">
        <v>56</v>
      </c>
      <c r="P221">
        <v>7.8625840000000006E-3</v>
      </c>
      <c r="Q221">
        <v>0.6</v>
      </c>
      <c r="R221">
        <v>9.2385860839999996</v>
      </c>
      <c r="S221" t="s">
        <v>16</v>
      </c>
    </row>
    <row r="222" spans="1:19" x14ac:dyDescent="0.35">
      <c r="A222">
        <v>4</v>
      </c>
      <c r="B222">
        <v>10</v>
      </c>
      <c r="C222">
        <v>500</v>
      </c>
      <c r="D222">
        <v>1</v>
      </c>
      <c r="E222">
        <v>23779.674289999999</v>
      </c>
      <c r="F222">
        <v>6910.7794540000004</v>
      </c>
      <c r="G222">
        <v>7418.6638670000002</v>
      </c>
      <c r="H222">
        <v>5401.621134</v>
      </c>
      <c r="I222">
        <v>2372.3694949999999</v>
      </c>
      <c r="J222">
        <v>606.80188980000003</v>
      </c>
      <c r="K222">
        <v>1069.4384520000001</v>
      </c>
      <c r="L222">
        <v>5</v>
      </c>
      <c r="M222">
        <v>0.81964595100000004</v>
      </c>
      <c r="O222">
        <v>116</v>
      </c>
      <c r="P222">
        <v>8.2130109999999992E-3</v>
      </c>
      <c r="Q222">
        <v>0.4</v>
      </c>
      <c r="R222">
        <v>20.78681869</v>
      </c>
      <c r="S222" t="s">
        <v>16</v>
      </c>
    </row>
    <row r="223" spans="1:19" x14ac:dyDescent="0.35">
      <c r="A223">
        <v>4</v>
      </c>
      <c r="B223">
        <v>10</v>
      </c>
      <c r="C223">
        <v>500</v>
      </c>
      <c r="D223">
        <v>2</v>
      </c>
      <c r="E223">
        <v>23358.355619999998</v>
      </c>
      <c r="F223">
        <v>6708.3004689999998</v>
      </c>
      <c r="G223">
        <v>7402.3263390000002</v>
      </c>
      <c r="H223">
        <v>5315.6665069999999</v>
      </c>
      <c r="I223">
        <v>2263.4647209999998</v>
      </c>
      <c r="J223">
        <v>606.80188980000003</v>
      </c>
      <c r="K223">
        <v>1061.7956919999999</v>
      </c>
      <c r="L223">
        <v>5</v>
      </c>
      <c r="M223">
        <v>0.806603132</v>
      </c>
      <c r="O223">
        <v>71</v>
      </c>
      <c r="P223">
        <v>9.8304699999999991E-3</v>
      </c>
      <c r="Q223">
        <v>0.4</v>
      </c>
      <c r="R223">
        <v>20.78681869</v>
      </c>
      <c r="S223" t="s">
        <v>16</v>
      </c>
    </row>
    <row r="224" spans="1:19" x14ac:dyDescent="0.35">
      <c r="A224">
        <v>4</v>
      </c>
      <c r="B224">
        <v>10</v>
      </c>
      <c r="C224">
        <v>1000</v>
      </c>
      <c r="D224">
        <v>1</v>
      </c>
      <c r="E224">
        <v>23127.09648</v>
      </c>
      <c r="F224">
        <v>5081.8243810000004</v>
      </c>
      <c r="G224">
        <v>8812.4775430000009</v>
      </c>
      <c r="H224">
        <v>5547.3486149999999</v>
      </c>
      <c r="I224">
        <v>2122.2948350000001</v>
      </c>
      <c r="J224">
        <v>606.80188980000003</v>
      </c>
      <c r="K224">
        <v>956.34921399999996</v>
      </c>
      <c r="L224">
        <v>4</v>
      </c>
      <c r="M224">
        <v>0.841758746</v>
      </c>
      <c r="O224">
        <v>34</v>
      </c>
      <c r="P224">
        <v>9.9286630000000008E-3</v>
      </c>
      <c r="Q224">
        <v>0.8</v>
      </c>
      <c r="R224">
        <v>5.6990969419999997</v>
      </c>
      <c r="S224" t="s">
        <v>16</v>
      </c>
    </row>
    <row r="225" spans="1:19" x14ac:dyDescent="0.35">
      <c r="A225">
        <v>4</v>
      </c>
      <c r="B225">
        <v>10</v>
      </c>
      <c r="C225">
        <v>1000</v>
      </c>
      <c r="D225">
        <v>2</v>
      </c>
      <c r="E225">
        <v>22516.257430000001</v>
      </c>
      <c r="F225">
        <v>5046.6030380000002</v>
      </c>
      <c r="G225">
        <v>8318.4980469999991</v>
      </c>
      <c r="H225">
        <v>5533.6240699999998</v>
      </c>
      <c r="I225">
        <v>2053.19841</v>
      </c>
      <c r="J225">
        <v>606.80188980000003</v>
      </c>
      <c r="K225">
        <v>957.53197850000004</v>
      </c>
      <c r="L225">
        <v>4</v>
      </c>
      <c r="M225">
        <v>0.83967617299999997</v>
      </c>
      <c r="O225">
        <v>33</v>
      </c>
      <c r="P225">
        <v>1.492267E-3</v>
      </c>
      <c r="Q225">
        <v>0.8</v>
      </c>
      <c r="R225">
        <v>5.6990969419999997</v>
      </c>
      <c r="S225" t="s">
        <v>16</v>
      </c>
    </row>
    <row r="226" spans="1:19" x14ac:dyDescent="0.35">
      <c r="A226">
        <v>4</v>
      </c>
      <c r="B226">
        <v>10</v>
      </c>
      <c r="C226">
        <v>1000</v>
      </c>
      <c r="D226">
        <v>1</v>
      </c>
      <c r="E226">
        <v>24790.792270000002</v>
      </c>
      <c r="F226">
        <v>6886.786486</v>
      </c>
      <c r="G226">
        <v>8627.5273949999992</v>
      </c>
      <c r="H226">
        <v>5589.8898840000002</v>
      </c>
      <c r="I226">
        <v>2123.708498</v>
      </c>
      <c r="J226">
        <v>606.80188980000003</v>
      </c>
      <c r="K226">
        <v>956.07811509999999</v>
      </c>
      <c r="L226">
        <v>4</v>
      </c>
      <c r="M226">
        <v>0.848213989</v>
      </c>
      <c r="O226">
        <v>61</v>
      </c>
      <c r="P226">
        <v>1.4509550000000001E-3</v>
      </c>
      <c r="Q226">
        <v>0.6</v>
      </c>
      <c r="R226">
        <v>15.197591839999999</v>
      </c>
      <c r="S226" t="s">
        <v>16</v>
      </c>
    </row>
    <row r="227" spans="1:19" x14ac:dyDescent="0.35">
      <c r="A227">
        <v>4</v>
      </c>
      <c r="B227">
        <v>10</v>
      </c>
      <c r="C227">
        <v>1000</v>
      </c>
      <c r="D227">
        <v>2</v>
      </c>
      <c r="E227">
        <v>24278.797610000001</v>
      </c>
      <c r="F227">
        <v>6786.5031630000003</v>
      </c>
      <c r="G227">
        <v>8344.921139</v>
      </c>
      <c r="H227">
        <v>5533.6240699999998</v>
      </c>
      <c r="I227">
        <v>2049.9335120000001</v>
      </c>
      <c r="J227">
        <v>606.80188980000003</v>
      </c>
      <c r="K227">
        <v>957.01383659999999</v>
      </c>
      <c r="L227">
        <v>4</v>
      </c>
      <c r="M227">
        <v>0.83967617299999997</v>
      </c>
      <c r="O227">
        <v>72</v>
      </c>
      <c r="P227">
        <v>8.7351289999999995E-3</v>
      </c>
      <c r="Q227">
        <v>0.6</v>
      </c>
      <c r="R227">
        <v>15.197591839999999</v>
      </c>
      <c r="S227" t="s">
        <v>16</v>
      </c>
    </row>
    <row r="228" spans="1:19" x14ac:dyDescent="0.35">
      <c r="A228">
        <v>4</v>
      </c>
      <c r="B228">
        <v>10</v>
      </c>
      <c r="C228">
        <v>1000</v>
      </c>
      <c r="D228">
        <v>1</v>
      </c>
      <c r="E228">
        <v>28460.352879999999</v>
      </c>
      <c r="F228">
        <v>10495.268889999999</v>
      </c>
      <c r="G228">
        <v>8650.5455000000002</v>
      </c>
      <c r="H228">
        <v>5627.9504809999999</v>
      </c>
      <c r="I228">
        <v>2123.7083130000001</v>
      </c>
      <c r="J228">
        <v>606.80188980000003</v>
      </c>
      <c r="K228">
        <v>956.07781450000004</v>
      </c>
      <c r="L228">
        <v>4</v>
      </c>
      <c r="M228">
        <v>0.85398933200000005</v>
      </c>
      <c r="O228">
        <v>218</v>
      </c>
      <c r="P228">
        <v>9.6228730000000005E-3</v>
      </c>
      <c r="Q228">
        <v>0.4</v>
      </c>
      <c r="R228">
        <v>34.194581650000003</v>
      </c>
      <c r="S228" t="s">
        <v>16</v>
      </c>
    </row>
    <row r="229" spans="1:19" x14ac:dyDescent="0.35">
      <c r="A229">
        <v>4</v>
      </c>
      <c r="B229">
        <v>10</v>
      </c>
      <c r="C229">
        <v>1000</v>
      </c>
      <c r="D229">
        <v>2</v>
      </c>
      <c r="E229">
        <v>27804.431430000001</v>
      </c>
      <c r="F229">
        <v>10269.63198</v>
      </c>
      <c r="G229">
        <v>8377.8786070000006</v>
      </c>
      <c r="H229">
        <v>5543.1717360000002</v>
      </c>
      <c r="I229">
        <v>2049.9334530000001</v>
      </c>
      <c r="J229">
        <v>606.80188980000003</v>
      </c>
      <c r="K229">
        <v>957.01377160000004</v>
      </c>
      <c r="L229">
        <v>4</v>
      </c>
      <c r="M229">
        <v>0.84112494299999996</v>
      </c>
      <c r="O229">
        <v>196</v>
      </c>
      <c r="P229">
        <v>9.3245710000000002E-3</v>
      </c>
      <c r="Q229">
        <v>0.4</v>
      </c>
      <c r="R229">
        <v>34.194581650000003</v>
      </c>
      <c r="S229" t="s">
        <v>16</v>
      </c>
    </row>
    <row r="230" spans="1:19" x14ac:dyDescent="0.35">
      <c r="A230">
        <v>4</v>
      </c>
      <c r="B230">
        <v>10</v>
      </c>
      <c r="C230">
        <v>2000</v>
      </c>
      <c r="D230">
        <v>1</v>
      </c>
      <c r="E230">
        <v>27998.800609999998</v>
      </c>
      <c r="F230">
        <v>7758.1133749999999</v>
      </c>
      <c r="G230">
        <v>11053.44535</v>
      </c>
      <c r="H230">
        <v>5925.7068570000001</v>
      </c>
      <c r="I230">
        <v>1829.57305</v>
      </c>
      <c r="J230">
        <v>606.80188980000003</v>
      </c>
      <c r="K230">
        <v>825.16008810000005</v>
      </c>
      <c r="L230">
        <v>3</v>
      </c>
      <c r="M230">
        <v>0.89917110200000006</v>
      </c>
      <c r="O230">
        <v>152</v>
      </c>
      <c r="P230">
        <v>6.0992249999999998E-3</v>
      </c>
      <c r="Q230">
        <v>0.8</v>
      </c>
      <c r="R230">
        <v>10.74365688</v>
      </c>
      <c r="S230" t="s">
        <v>16</v>
      </c>
    </row>
    <row r="231" spans="1:19" x14ac:dyDescent="0.35">
      <c r="A231">
        <v>4</v>
      </c>
      <c r="B231">
        <v>10</v>
      </c>
      <c r="C231">
        <v>2000</v>
      </c>
      <c r="D231">
        <v>2</v>
      </c>
      <c r="E231">
        <v>27457.512760000001</v>
      </c>
      <c r="F231">
        <v>7690.9345579999999</v>
      </c>
      <c r="G231">
        <v>10751.398639999999</v>
      </c>
      <c r="H231">
        <v>5825.1310810000004</v>
      </c>
      <c r="I231">
        <v>1759.6636309999999</v>
      </c>
      <c r="J231">
        <v>606.80188980000003</v>
      </c>
      <c r="K231">
        <v>823.58295499999997</v>
      </c>
      <c r="L231">
        <v>3</v>
      </c>
      <c r="M231">
        <v>0.88390965899999996</v>
      </c>
      <c r="O231">
        <v>303</v>
      </c>
      <c r="P231">
        <v>6.4995485000000006E-2</v>
      </c>
      <c r="Q231">
        <v>0.8</v>
      </c>
      <c r="R231">
        <v>10.74365688</v>
      </c>
      <c r="S231" t="s">
        <v>16</v>
      </c>
    </row>
    <row r="232" spans="1:19" x14ac:dyDescent="0.35">
      <c r="A232">
        <v>4</v>
      </c>
      <c r="B232">
        <v>10</v>
      </c>
      <c r="C232">
        <v>2000</v>
      </c>
      <c r="D232">
        <v>1</v>
      </c>
      <c r="E232">
        <v>30597.42929</v>
      </c>
      <c r="F232">
        <v>7836.2520850000001</v>
      </c>
      <c r="G232">
        <v>13828.46557</v>
      </c>
      <c r="H232">
        <v>6155.0176719999999</v>
      </c>
      <c r="I232">
        <v>1497.0667189999999</v>
      </c>
      <c r="J232">
        <v>606.80188989999999</v>
      </c>
      <c r="K232">
        <v>673.82534820000001</v>
      </c>
      <c r="L232">
        <v>2</v>
      </c>
      <c r="M232">
        <v>0.93396690999999998</v>
      </c>
      <c r="O232">
        <v>126</v>
      </c>
      <c r="P232">
        <v>9.1159420000000001E-3</v>
      </c>
      <c r="Q232">
        <v>0.6</v>
      </c>
      <c r="R232">
        <v>28.649751680000001</v>
      </c>
      <c r="S232" t="s">
        <v>16</v>
      </c>
    </row>
    <row r="233" spans="1:19" x14ac:dyDescent="0.35">
      <c r="A233">
        <v>4</v>
      </c>
      <c r="B233">
        <v>10</v>
      </c>
      <c r="C233">
        <v>2000</v>
      </c>
      <c r="D233">
        <v>2</v>
      </c>
      <c r="E233">
        <v>29821.667529999999</v>
      </c>
      <c r="F233">
        <v>7715.885045</v>
      </c>
      <c r="G233">
        <v>13282.703020000001</v>
      </c>
      <c r="H233">
        <v>6090.968484</v>
      </c>
      <c r="I233">
        <v>1450.095049</v>
      </c>
      <c r="J233">
        <v>606.80188980000003</v>
      </c>
      <c r="K233">
        <v>675.2140498</v>
      </c>
      <c r="L233">
        <v>2</v>
      </c>
      <c r="M233">
        <v>0.92424802299999997</v>
      </c>
      <c r="O233">
        <v>69</v>
      </c>
      <c r="P233">
        <v>8.2596370000000002E-3</v>
      </c>
      <c r="Q233">
        <v>0.6</v>
      </c>
      <c r="R233">
        <v>28.649751680000001</v>
      </c>
      <c r="S233" t="s">
        <v>16</v>
      </c>
    </row>
    <row r="234" spans="1:19" x14ac:dyDescent="0.35">
      <c r="A234">
        <v>4</v>
      </c>
      <c r="B234">
        <v>10</v>
      </c>
      <c r="C234">
        <v>2000</v>
      </c>
      <c r="D234">
        <v>1</v>
      </c>
      <c r="E234">
        <v>35569.22711</v>
      </c>
      <c r="F234">
        <v>12649.21378</v>
      </c>
      <c r="G234">
        <v>14002.85147</v>
      </c>
      <c r="H234">
        <v>6135.0180319999999</v>
      </c>
      <c r="I234">
        <v>1500.1280220000001</v>
      </c>
      <c r="J234">
        <v>606.80188980000003</v>
      </c>
      <c r="K234">
        <v>675.21391059999996</v>
      </c>
      <c r="L234">
        <v>2</v>
      </c>
      <c r="M234">
        <v>0.93093213399999997</v>
      </c>
      <c r="O234">
        <v>142</v>
      </c>
      <c r="P234">
        <v>9.5771309999999991E-3</v>
      </c>
      <c r="Q234">
        <v>0.4</v>
      </c>
      <c r="R234">
        <v>64.461941269999997</v>
      </c>
      <c r="S234" t="s">
        <v>16</v>
      </c>
    </row>
    <row r="235" spans="1:19" x14ac:dyDescent="0.35">
      <c r="A235">
        <v>4</v>
      </c>
      <c r="B235">
        <v>10</v>
      </c>
      <c r="C235">
        <v>2000</v>
      </c>
      <c r="D235">
        <v>2</v>
      </c>
      <c r="E235">
        <v>34575.91145</v>
      </c>
      <c r="F235">
        <v>12351.52989</v>
      </c>
      <c r="G235">
        <v>13396.60965</v>
      </c>
      <c r="H235">
        <v>6098.6466019999998</v>
      </c>
      <c r="I235">
        <v>1448.4977329999999</v>
      </c>
      <c r="J235">
        <v>606.80188980000003</v>
      </c>
      <c r="K235">
        <v>673.82569190000004</v>
      </c>
      <c r="L235">
        <v>2</v>
      </c>
      <c r="M235">
        <v>0.92541310600000004</v>
      </c>
      <c r="O235">
        <v>300</v>
      </c>
      <c r="P235">
        <v>0.108288831</v>
      </c>
      <c r="Q235">
        <v>0.4</v>
      </c>
      <c r="R235">
        <v>64.461941269999997</v>
      </c>
      <c r="S235" t="s">
        <v>16</v>
      </c>
    </row>
    <row r="236" spans="1:19" x14ac:dyDescent="0.35">
      <c r="A236">
        <v>4</v>
      </c>
      <c r="B236">
        <v>40</v>
      </c>
      <c r="C236">
        <v>500</v>
      </c>
      <c r="D236">
        <v>1</v>
      </c>
      <c r="E236">
        <v>19669.471290000001</v>
      </c>
      <c r="F236">
        <v>3172.879023</v>
      </c>
      <c r="G236">
        <v>6186.7130800000004</v>
      </c>
      <c r="H236">
        <v>6261.6546969999999</v>
      </c>
      <c r="I236">
        <v>2372.3385600000001</v>
      </c>
      <c r="J236">
        <v>606.80188980000003</v>
      </c>
      <c r="K236">
        <v>1069.084042</v>
      </c>
      <c r="L236">
        <v>5</v>
      </c>
      <c r="M236">
        <v>0.573897938</v>
      </c>
      <c r="O236">
        <v>130</v>
      </c>
      <c r="P236">
        <v>9.4351529999999999E-3</v>
      </c>
      <c r="Q236">
        <v>0.8</v>
      </c>
      <c r="R236">
        <v>3.1711393000000001</v>
      </c>
      <c r="S236" t="s">
        <v>16</v>
      </c>
    </row>
    <row r="237" spans="1:19" x14ac:dyDescent="0.35">
      <c r="A237">
        <v>4</v>
      </c>
      <c r="B237">
        <v>40</v>
      </c>
      <c r="C237">
        <v>500</v>
      </c>
      <c r="D237">
        <v>2</v>
      </c>
      <c r="E237">
        <v>19383.34878</v>
      </c>
      <c r="F237">
        <v>3148.507748</v>
      </c>
      <c r="G237">
        <v>6143.0663050000003</v>
      </c>
      <c r="H237">
        <v>6129.445017</v>
      </c>
      <c r="I237">
        <v>2286.4138349999998</v>
      </c>
      <c r="J237">
        <v>606.80188980000003</v>
      </c>
      <c r="K237">
        <v>1069.113987</v>
      </c>
      <c r="L237">
        <v>5</v>
      </c>
      <c r="M237">
        <v>0.56178055599999999</v>
      </c>
      <c r="O237">
        <v>42</v>
      </c>
      <c r="P237">
        <v>5.3851029999999996E-3</v>
      </c>
      <c r="Q237">
        <v>0.8</v>
      </c>
      <c r="R237">
        <v>3.1711393000000001</v>
      </c>
      <c r="S237" t="s">
        <v>16</v>
      </c>
    </row>
    <row r="238" spans="1:19" x14ac:dyDescent="0.35">
      <c r="A238">
        <v>4</v>
      </c>
      <c r="B238">
        <v>40</v>
      </c>
      <c r="C238">
        <v>500</v>
      </c>
      <c r="D238">
        <v>1</v>
      </c>
      <c r="E238">
        <v>20856.49697</v>
      </c>
      <c r="F238">
        <v>4291.7812729999996</v>
      </c>
      <c r="G238">
        <v>6228.5505149999999</v>
      </c>
      <c r="H238">
        <v>6294.5027099999998</v>
      </c>
      <c r="I238">
        <v>2368.9502259999999</v>
      </c>
      <c r="J238">
        <v>606.80188980000003</v>
      </c>
      <c r="K238">
        <v>1065.910357</v>
      </c>
      <c r="L238">
        <v>5</v>
      </c>
      <c r="M238">
        <v>0.57690854899999999</v>
      </c>
      <c r="O238">
        <v>113</v>
      </c>
      <c r="P238">
        <v>9.149361E-3</v>
      </c>
      <c r="Q238">
        <v>0.6</v>
      </c>
      <c r="R238">
        <v>8.4563714670000003</v>
      </c>
      <c r="S238" t="s">
        <v>16</v>
      </c>
    </row>
    <row r="239" spans="1:19" x14ac:dyDescent="0.35">
      <c r="A239">
        <v>4</v>
      </c>
      <c r="B239">
        <v>40</v>
      </c>
      <c r="C239">
        <v>500</v>
      </c>
      <c r="D239">
        <v>2</v>
      </c>
      <c r="E239">
        <v>20473.593929999999</v>
      </c>
      <c r="F239">
        <v>4229.6875829999999</v>
      </c>
      <c r="G239">
        <v>6151.5020649999997</v>
      </c>
      <c r="H239">
        <v>6129.445017</v>
      </c>
      <c r="I239">
        <v>2286.8549210000001</v>
      </c>
      <c r="J239">
        <v>606.80188980000003</v>
      </c>
      <c r="K239">
        <v>1069.302453</v>
      </c>
      <c r="L239">
        <v>5</v>
      </c>
      <c r="M239">
        <v>0.56178055599999999</v>
      </c>
      <c r="O239">
        <v>153</v>
      </c>
      <c r="P239">
        <v>8.5049670000000004E-3</v>
      </c>
      <c r="Q239">
        <v>0.6</v>
      </c>
      <c r="R239">
        <v>8.4563714670000003</v>
      </c>
      <c r="S239" t="s">
        <v>16</v>
      </c>
    </row>
    <row r="240" spans="1:19" x14ac:dyDescent="0.35">
      <c r="A240">
        <v>4</v>
      </c>
      <c r="B240">
        <v>40</v>
      </c>
      <c r="C240">
        <v>500</v>
      </c>
      <c r="D240">
        <v>1</v>
      </c>
      <c r="E240">
        <v>22924.445729999999</v>
      </c>
      <c r="F240">
        <v>5609.3336559999998</v>
      </c>
      <c r="G240">
        <v>6871.2389350000003</v>
      </c>
      <c r="H240">
        <v>6760.5009140000002</v>
      </c>
      <c r="I240">
        <v>2120.8769579999998</v>
      </c>
      <c r="J240">
        <v>606.80188980000003</v>
      </c>
      <c r="K240">
        <v>955.69337859999996</v>
      </c>
      <c r="L240">
        <v>4</v>
      </c>
      <c r="M240">
        <v>0.61961856999999998</v>
      </c>
      <c r="O240">
        <v>134</v>
      </c>
      <c r="P240">
        <v>9.5616820000000002E-3</v>
      </c>
      <c r="Q240">
        <v>0.4</v>
      </c>
      <c r="R240">
        <v>19.026835800000001</v>
      </c>
      <c r="S240" t="s">
        <v>16</v>
      </c>
    </row>
    <row r="241" spans="1:19" x14ac:dyDescent="0.35">
      <c r="A241">
        <v>4</v>
      </c>
      <c r="B241">
        <v>40</v>
      </c>
      <c r="C241">
        <v>500</v>
      </c>
      <c r="D241">
        <v>2</v>
      </c>
      <c r="E241">
        <v>22428.618839999999</v>
      </c>
      <c r="F241">
        <v>5484.9075650000004</v>
      </c>
      <c r="G241">
        <v>6673.1072709999999</v>
      </c>
      <c r="H241">
        <v>6659.7629100000004</v>
      </c>
      <c r="I241">
        <v>2047.7630380000001</v>
      </c>
      <c r="J241">
        <v>606.80188980000003</v>
      </c>
      <c r="K241">
        <v>956.27617080000005</v>
      </c>
      <c r="L241">
        <v>4</v>
      </c>
      <c r="M241">
        <v>0.610385654</v>
      </c>
      <c r="O241">
        <v>191</v>
      </c>
      <c r="P241">
        <v>8.8183930000000008E-3</v>
      </c>
      <c r="Q241">
        <v>0.4</v>
      </c>
      <c r="R241">
        <v>19.026835800000001</v>
      </c>
      <c r="S241" t="s">
        <v>16</v>
      </c>
    </row>
    <row r="242" spans="1:19" x14ac:dyDescent="0.35">
      <c r="A242">
        <v>4</v>
      </c>
      <c r="B242">
        <v>40</v>
      </c>
      <c r="C242">
        <v>1000</v>
      </c>
      <c r="D242">
        <v>1</v>
      </c>
      <c r="E242">
        <v>22349.089059999998</v>
      </c>
      <c r="F242">
        <v>5017.9994960000004</v>
      </c>
      <c r="G242">
        <v>6901.7457430000004</v>
      </c>
      <c r="H242">
        <v>6742.7550860000001</v>
      </c>
      <c r="I242">
        <v>2123.7089420000002</v>
      </c>
      <c r="J242">
        <v>606.80188980000003</v>
      </c>
      <c r="K242">
        <v>956.07790060000002</v>
      </c>
      <c r="L242">
        <v>4</v>
      </c>
      <c r="M242">
        <v>0.61799211600000004</v>
      </c>
      <c r="O242">
        <v>14</v>
      </c>
      <c r="P242">
        <v>9.5787570000000002E-3</v>
      </c>
      <c r="Q242">
        <v>0.8</v>
      </c>
      <c r="R242">
        <v>5.3592943440000003</v>
      </c>
      <c r="S242" t="s">
        <v>16</v>
      </c>
    </row>
    <row r="243" spans="1:19" x14ac:dyDescent="0.35">
      <c r="A243">
        <v>4</v>
      </c>
      <c r="B243">
        <v>40</v>
      </c>
      <c r="C243">
        <v>1000</v>
      </c>
      <c r="D243">
        <v>2</v>
      </c>
      <c r="E243">
        <v>21965.241000000002</v>
      </c>
      <c r="F243">
        <v>4978.4257580000003</v>
      </c>
      <c r="G243">
        <v>6744.5523119999998</v>
      </c>
      <c r="H243">
        <v>6645.5961630000002</v>
      </c>
      <c r="I243">
        <v>2041.151605</v>
      </c>
      <c r="J243">
        <v>606.80188980000003</v>
      </c>
      <c r="K243">
        <v>948.71327510000003</v>
      </c>
      <c r="L243">
        <v>4</v>
      </c>
      <c r="M243">
        <v>0.60908723300000001</v>
      </c>
      <c r="O243">
        <v>61</v>
      </c>
      <c r="P243">
        <v>5.5777429999999996E-3</v>
      </c>
      <c r="Q243">
        <v>0.8</v>
      </c>
      <c r="R243">
        <v>5.3592943440000003</v>
      </c>
      <c r="S243" t="s">
        <v>16</v>
      </c>
    </row>
    <row r="244" spans="1:19" x14ac:dyDescent="0.35">
      <c r="A244">
        <v>4</v>
      </c>
      <c r="B244">
        <v>40</v>
      </c>
      <c r="C244">
        <v>1000</v>
      </c>
      <c r="D244">
        <v>1</v>
      </c>
      <c r="E244">
        <v>24055.928609999999</v>
      </c>
      <c r="F244">
        <v>6715.5215269999999</v>
      </c>
      <c r="G244">
        <v>6901.0469649999995</v>
      </c>
      <c r="H244">
        <v>6751.1177509999998</v>
      </c>
      <c r="I244">
        <v>2124.3785619999999</v>
      </c>
      <c r="J244">
        <v>606.80188980000003</v>
      </c>
      <c r="K244">
        <v>957.06191200000001</v>
      </c>
      <c r="L244">
        <v>4</v>
      </c>
      <c r="M244">
        <v>0.618758578</v>
      </c>
      <c r="O244">
        <v>59</v>
      </c>
      <c r="P244">
        <v>9.8059389999999996E-3</v>
      </c>
      <c r="Q244">
        <v>0.6</v>
      </c>
      <c r="R244">
        <v>14.29145158</v>
      </c>
      <c r="S244" t="s">
        <v>16</v>
      </c>
    </row>
    <row r="245" spans="1:19" x14ac:dyDescent="0.35">
      <c r="A245">
        <v>4</v>
      </c>
      <c r="B245">
        <v>40</v>
      </c>
      <c r="C245">
        <v>1000</v>
      </c>
      <c r="D245">
        <v>2</v>
      </c>
      <c r="E245">
        <v>23633.82447</v>
      </c>
      <c r="F245">
        <v>6611.7394789999998</v>
      </c>
      <c r="G245">
        <v>6761.4768800000002</v>
      </c>
      <c r="H245">
        <v>6660.3071280000004</v>
      </c>
      <c r="I245">
        <v>2043.1888980000001</v>
      </c>
      <c r="J245">
        <v>606.80188980000003</v>
      </c>
      <c r="K245">
        <v>950.31019920000006</v>
      </c>
      <c r="L245">
        <v>4</v>
      </c>
      <c r="M245">
        <v>0.61043553299999997</v>
      </c>
      <c r="O245">
        <v>300</v>
      </c>
      <c r="P245">
        <v>2.4100347000000001E-2</v>
      </c>
      <c r="Q245">
        <v>0.6</v>
      </c>
      <c r="R245">
        <v>14.29145158</v>
      </c>
      <c r="S245" t="s">
        <v>16</v>
      </c>
    </row>
    <row r="246" spans="1:19" x14ac:dyDescent="0.35">
      <c r="A246">
        <v>4</v>
      </c>
      <c r="B246">
        <v>40</v>
      </c>
      <c r="C246">
        <v>1000</v>
      </c>
      <c r="D246">
        <v>1</v>
      </c>
      <c r="E246">
        <v>27556.89388</v>
      </c>
      <c r="F246">
        <v>8114.9560579999998</v>
      </c>
      <c r="G246">
        <v>8570.7295570000006</v>
      </c>
      <c r="H246">
        <v>7686.0545309999998</v>
      </c>
      <c r="I246">
        <v>1778.4352739999999</v>
      </c>
      <c r="J246">
        <v>606.80188980000003</v>
      </c>
      <c r="K246">
        <v>799.91656850000004</v>
      </c>
      <c r="L246">
        <v>3</v>
      </c>
      <c r="M246">
        <v>0.70444811399999996</v>
      </c>
      <c r="O246">
        <v>300</v>
      </c>
      <c r="P246">
        <v>3.7357469999999997E-2</v>
      </c>
      <c r="Q246">
        <v>0.4</v>
      </c>
      <c r="R246">
        <v>32.155766059999998</v>
      </c>
      <c r="S246" t="s">
        <v>16</v>
      </c>
    </row>
    <row r="247" spans="1:19" x14ac:dyDescent="0.35">
      <c r="A247">
        <v>4</v>
      </c>
      <c r="B247">
        <v>40</v>
      </c>
      <c r="C247">
        <v>1000</v>
      </c>
      <c r="D247">
        <v>2</v>
      </c>
      <c r="E247">
        <v>26370.752240000002</v>
      </c>
      <c r="F247">
        <v>6166.0231919999997</v>
      </c>
      <c r="G247">
        <v>9262.2125359999991</v>
      </c>
      <c r="H247">
        <v>8213.3875000000007</v>
      </c>
      <c r="I247">
        <v>1448.4989909999999</v>
      </c>
      <c r="J247">
        <v>606.80188980000003</v>
      </c>
      <c r="K247">
        <v>673.82813439999995</v>
      </c>
      <c r="L247">
        <v>2</v>
      </c>
      <c r="M247">
        <v>0.75277963699999995</v>
      </c>
      <c r="O247">
        <v>141</v>
      </c>
      <c r="P247">
        <v>8.9384749999999995E-3</v>
      </c>
      <c r="Q247">
        <v>0.4</v>
      </c>
      <c r="R247">
        <v>32.155766059999998</v>
      </c>
      <c r="S247" t="s">
        <v>16</v>
      </c>
    </row>
    <row r="248" spans="1:19" x14ac:dyDescent="0.35">
      <c r="A248">
        <v>4</v>
      </c>
      <c r="B248">
        <v>40</v>
      </c>
      <c r="C248">
        <v>2000</v>
      </c>
      <c r="D248">
        <v>1</v>
      </c>
      <c r="E248">
        <v>25853.616139999998</v>
      </c>
      <c r="F248">
        <v>5018.5679449999998</v>
      </c>
      <c r="G248">
        <v>9583.5029680000007</v>
      </c>
      <c r="H248">
        <v>8469.4011599999994</v>
      </c>
      <c r="I248">
        <v>1500.128119</v>
      </c>
      <c r="J248">
        <v>606.80188980000003</v>
      </c>
      <c r="K248">
        <v>675.21405800000002</v>
      </c>
      <c r="L248">
        <v>2</v>
      </c>
      <c r="M248">
        <v>0.77624399499999996</v>
      </c>
      <c r="O248">
        <v>130</v>
      </c>
      <c r="P248">
        <v>9.763486E-3</v>
      </c>
      <c r="Q248">
        <v>0.8</v>
      </c>
      <c r="R248">
        <v>7.5913080439999998</v>
      </c>
      <c r="S248" t="s">
        <v>16</v>
      </c>
    </row>
    <row r="249" spans="1:19" x14ac:dyDescent="0.35">
      <c r="A249">
        <v>4</v>
      </c>
      <c r="B249">
        <v>40</v>
      </c>
      <c r="C249">
        <v>2000</v>
      </c>
      <c r="D249">
        <v>2</v>
      </c>
      <c r="E249">
        <v>25222.104439999999</v>
      </c>
      <c r="F249">
        <v>4983.5111399999996</v>
      </c>
      <c r="G249">
        <v>9277.572596</v>
      </c>
      <c r="H249">
        <v>8231.8969570000008</v>
      </c>
      <c r="I249">
        <v>1448.4972049999999</v>
      </c>
      <c r="J249">
        <v>606.80188980000003</v>
      </c>
      <c r="K249">
        <v>673.82464930000003</v>
      </c>
      <c r="L249">
        <v>2</v>
      </c>
      <c r="M249">
        <v>0.75447607900000002</v>
      </c>
      <c r="O249">
        <v>98</v>
      </c>
      <c r="P249">
        <v>9.5053210000000006E-3</v>
      </c>
      <c r="Q249">
        <v>0.8</v>
      </c>
      <c r="R249">
        <v>7.5913080439999998</v>
      </c>
      <c r="S249" t="s">
        <v>16</v>
      </c>
    </row>
    <row r="250" spans="1:19" x14ac:dyDescent="0.35">
      <c r="A250">
        <v>4</v>
      </c>
      <c r="B250">
        <v>40</v>
      </c>
      <c r="C250">
        <v>2000</v>
      </c>
      <c r="D250">
        <v>1</v>
      </c>
      <c r="E250">
        <v>27501.396840000001</v>
      </c>
      <c r="F250">
        <v>6710.637264</v>
      </c>
      <c r="G250">
        <v>9601.3295369999996</v>
      </c>
      <c r="H250">
        <v>8411.7371330000005</v>
      </c>
      <c r="I250">
        <v>1497.0664360000001</v>
      </c>
      <c r="J250">
        <v>606.80188980000003</v>
      </c>
      <c r="K250">
        <v>673.82457780000004</v>
      </c>
      <c r="L250">
        <v>2</v>
      </c>
      <c r="M250">
        <v>0.77095892799999999</v>
      </c>
      <c r="O250">
        <v>302</v>
      </c>
      <c r="P250">
        <v>1.7840279000000001E-2</v>
      </c>
      <c r="Q250">
        <v>0.6</v>
      </c>
      <c r="R250">
        <v>20.243488119999999</v>
      </c>
      <c r="S250" t="s">
        <v>16</v>
      </c>
    </row>
    <row r="251" spans="1:19" x14ac:dyDescent="0.35">
      <c r="A251">
        <v>4</v>
      </c>
      <c r="B251">
        <v>40</v>
      </c>
      <c r="C251">
        <v>2000</v>
      </c>
      <c r="D251">
        <v>2</v>
      </c>
      <c r="E251">
        <v>26900.80442</v>
      </c>
      <c r="F251">
        <v>6622.696148</v>
      </c>
      <c r="G251">
        <v>9316.9837540000008</v>
      </c>
      <c r="H251">
        <v>8232.0009690000006</v>
      </c>
      <c r="I251">
        <v>1448.4971410000001</v>
      </c>
      <c r="J251">
        <v>606.80188980000003</v>
      </c>
      <c r="K251">
        <v>673.82452039999998</v>
      </c>
      <c r="L251">
        <v>2</v>
      </c>
      <c r="M251">
        <v>0.75448561199999997</v>
      </c>
      <c r="O251">
        <v>83</v>
      </c>
      <c r="P251">
        <v>7.9103690000000004E-3</v>
      </c>
      <c r="Q251">
        <v>0.6</v>
      </c>
      <c r="R251">
        <v>20.243488119999999</v>
      </c>
      <c r="S251" t="s">
        <v>16</v>
      </c>
    </row>
    <row r="252" spans="1:19" x14ac:dyDescent="0.35">
      <c r="A252">
        <v>4</v>
      </c>
      <c r="B252">
        <v>40</v>
      </c>
      <c r="C252">
        <v>2000</v>
      </c>
      <c r="D252">
        <v>1</v>
      </c>
      <c r="E252">
        <v>30486.75373</v>
      </c>
      <c r="F252">
        <v>6333.5201999999999</v>
      </c>
      <c r="G252">
        <v>12339.99545</v>
      </c>
      <c r="H252">
        <v>9663.5837489999994</v>
      </c>
      <c r="I252">
        <v>1063.7268039999999</v>
      </c>
      <c r="J252">
        <v>606.80188980000003</v>
      </c>
      <c r="K252">
        <v>479.12563669999997</v>
      </c>
      <c r="L252">
        <v>1</v>
      </c>
      <c r="M252">
        <v>0.88569412599999997</v>
      </c>
      <c r="O252">
        <v>25</v>
      </c>
      <c r="P252">
        <v>8.7518769999999999E-3</v>
      </c>
      <c r="Q252">
        <v>0.4</v>
      </c>
      <c r="R252">
        <v>45.547848270000003</v>
      </c>
      <c r="S252" t="s">
        <v>16</v>
      </c>
    </row>
    <row r="253" spans="1:19" x14ac:dyDescent="0.35">
      <c r="A253">
        <v>4</v>
      </c>
      <c r="B253">
        <v>40</v>
      </c>
      <c r="C253">
        <v>2000</v>
      </c>
      <c r="D253">
        <v>2</v>
      </c>
      <c r="E253">
        <v>29939.32301</v>
      </c>
      <c r="F253">
        <v>6184.714156</v>
      </c>
      <c r="G253">
        <v>12268.708989999999</v>
      </c>
      <c r="H253">
        <v>9372.7649739999997</v>
      </c>
      <c r="I253">
        <v>1027.202542</v>
      </c>
      <c r="J253">
        <v>606.80188980000003</v>
      </c>
      <c r="K253">
        <v>479.13046379999997</v>
      </c>
      <c r="L253">
        <v>1</v>
      </c>
      <c r="M253">
        <v>0.85903978199999997</v>
      </c>
      <c r="O253">
        <v>300</v>
      </c>
      <c r="P253">
        <v>8.9217625999999994E-2</v>
      </c>
      <c r="Q253">
        <v>0.4</v>
      </c>
      <c r="R253">
        <v>45.547848270000003</v>
      </c>
      <c r="S253" t="s">
        <v>16</v>
      </c>
    </row>
    <row r="254" spans="1:19" x14ac:dyDescent="0.35">
      <c r="A254">
        <v>4</v>
      </c>
      <c r="B254">
        <v>70</v>
      </c>
      <c r="C254">
        <v>500</v>
      </c>
      <c r="D254">
        <v>1</v>
      </c>
      <c r="E254">
        <v>19702.707259999999</v>
      </c>
      <c r="F254">
        <v>3163.2325719999999</v>
      </c>
      <c r="G254">
        <v>6220.009892</v>
      </c>
      <c r="H254">
        <v>6298.0410240000001</v>
      </c>
      <c r="I254">
        <v>2352.468554</v>
      </c>
      <c r="J254">
        <v>606.80188980000003</v>
      </c>
      <c r="K254">
        <v>1062.153325</v>
      </c>
      <c r="L254">
        <v>5</v>
      </c>
      <c r="M254">
        <v>0.43174770899999998</v>
      </c>
      <c r="O254">
        <v>91</v>
      </c>
      <c r="P254">
        <v>6.1209109999999997E-3</v>
      </c>
      <c r="Q254">
        <v>0.8</v>
      </c>
      <c r="R254">
        <v>3.152078301</v>
      </c>
      <c r="S254" t="s">
        <v>16</v>
      </c>
    </row>
    <row r="255" spans="1:19" x14ac:dyDescent="0.35">
      <c r="A255">
        <v>4</v>
      </c>
      <c r="B255">
        <v>70</v>
      </c>
      <c r="C255">
        <v>500</v>
      </c>
      <c r="D255">
        <v>2</v>
      </c>
      <c r="E255">
        <v>19375.5605</v>
      </c>
      <c r="F255">
        <v>3144.6096859999998</v>
      </c>
      <c r="G255">
        <v>6100.3407870000001</v>
      </c>
      <c r="H255">
        <v>6168.2804109999997</v>
      </c>
      <c r="I255">
        <v>2286.4137930000002</v>
      </c>
      <c r="J255">
        <v>606.80188980000003</v>
      </c>
      <c r="K255">
        <v>1069.1139370000001</v>
      </c>
      <c r="L255">
        <v>5</v>
      </c>
      <c r="M255">
        <v>0.42285226799999998</v>
      </c>
      <c r="O255">
        <v>69</v>
      </c>
      <c r="P255">
        <v>3.735539E-3</v>
      </c>
      <c r="Q255">
        <v>0.8</v>
      </c>
      <c r="R255">
        <v>3.152078301</v>
      </c>
      <c r="S255" t="s">
        <v>16</v>
      </c>
    </row>
    <row r="256" spans="1:19" x14ac:dyDescent="0.35">
      <c r="A256">
        <v>4</v>
      </c>
      <c r="B256">
        <v>70</v>
      </c>
      <c r="C256">
        <v>500</v>
      </c>
      <c r="D256">
        <v>1</v>
      </c>
      <c r="E256">
        <v>20810.598020000001</v>
      </c>
      <c r="F256">
        <v>4280.6051280000001</v>
      </c>
      <c r="G256">
        <v>6204.1252290000002</v>
      </c>
      <c r="H256">
        <v>6282.9002479999999</v>
      </c>
      <c r="I256">
        <v>2368.4100159999998</v>
      </c>
      <c r="J256">
        <v>606.80188980000003</v>
      </c>
      <c r="K256">
        <v>1067.7555150000001</v>
      </c>
      <c r="L256">
        <v>5</v>
      </c>
      <c r="M256">
        <v>0.43070976799999999</v>
      </c>
      <c r="O256">
        <v>111</v>
      </c>
      <c r="P256">
        <v>8.4932900000000006E-3</v>
      </c>
      <c r="Q256">
        <v>0.6</v>
      </c>
      <c r="R256">
        <v>8.4055421359999993</v>
      </c>
      <c r="S256" t="s">
        <v>16</v>
      </c>
    </row>
    <row r="257" spans="1:19" x14ac:dyDescent="0.35">
      <c r="A257">
        <v>4</v>
      </c>
      <c r="B257">
        <v>70</v>
      </c>
      <c r="C257">
        <v>500</v>
      </c>
      <c r="D257">
        <v>2</v>
      </c>
      <c r="E257">
        <v>20495.267619999999</v>
      </c>
      <c r="F257">
        <v>3541.1698590000001</v>
      </c>
      <c r="G257">
        <v>6640.4349990000001</v>
      </c>
      <c r="H257">
        <v>6699.9134160000003</v>
      </c>
      <c r="I257">
        <v>2049.9335299999998</v>
      </c>
      <c r="J257">
        <v>606.80188980000003</v>
      </c>
      <c r="K257">
        <v>957.01392520000002</v>
      </c>
      <c r="L257">
        <v>4</v>
      </c>
      <c r="M257">
        <v>0.45929714599999999</v>
      </c>
      <c r="O257">
        <v>110</v>
      </c>
      <c r="P257">
        <v>8.1828390000000008E-3</v>
      </c>
      <c r="Q257">
        <v>0.6</v>
      </c>
      <c r="R257">
        <v>8.4055421359999993</v>
      </c>
      <c r="S257" t="s">
        <v>16</v>
      </c>
    </row>
    <row r="258" spans="1:19" x14ac:dyDescent="0.35">
      <c r="A258">
        <v>4</v>
      </c>
      <c r="B258">
        <v>70</v>
      </c>
      <c r="C258">
        <v>500</v>
      </c>
      <c r="D258">
        <v>1</v>
      </c>
      <c r="E258">
        <v>22904.025890000001</v>
      </c>
      <c r="F258">
        <v>5579.3290749999996</v>
      </c>
      <c r="G258">
        <v>6791.5198579999997</v>
      </c>
      <c r="H258">
        <v>6856.5325620000003</v>
      </c>
      <c r="I258">
        <v>2115.9646590000002</v>
      </c>
      <c r="J258">
        <v>606.80188980000003</v>
      </c>
      <c r="K258">
        <v>953.87784899999997</v>
      </c>
      <c r="L258">
        <v>4</v>
      </c>
      <c r="M258">
        <v>0.47003381100000002</v>
      </c>
      <c r="O258">
        <v>300</v>
      </c>
      <c r="P258">
        <v>1.0309318E-2</v>
      </c>
      <c r="Q258">
        <v>0.4</v>
      </c>
      <c r="R258">
        <v>18.912469810000001</v>
      </c>
      <c r="S258" t="s">
        <v>16</v>
      </c>
    </row>
    <row r="259" spans="1:19" x14ac:dyDescent="0.35">
      <c r="A259">
        <v>4</v>
      </c>
      <c r="B259">
        <v>70</v>
      </c>
      <c r="C259">
        <v>500</v>
      </c>
      <c r="D259">
        <v>2</v>
      </c>
      <c r="E259">
        <v>22448.299009999999</v>
      </c>
      <c r="F259">
        <v>5463.9605320000001</v>
      </c>
      <c r="G259">
        <v>6660.8284379999996</v>
      </c>
      <c r="H259">
        <v>6712.6689909999996</v>
      </c>
      <c r="I259">
        <v>2047.7630140000001</v>
      </c>
      <c r="J259">
        <v>606.80188980000003</v>
      </c>
      <c r="K259">
        <v>956.27614600000004</v>
      </c>
      <c r="L259">
        <v>4</v>
      </c>
      <c r="M259">
        <v>0.460171575</v>
      </c>
      <c r="O259">
        <v>238</v>
      </c>
      <c r="P259">
        <v>9.9039760000000001E-3</v>
      </c>
      <c r="Q259">
        <v>0.4</v>
      </c>
      <c r="R259">
        <v>18.912469810000001</v>
      </c>
      <c r="S259" t="s">
        <v>16</v>
      </c>
    </row>
    <row r="260" spans="1:19" x14ac:dyDescent="0.35">
      <c r="A260">
        <v>4</v>
      </c>
      <c r="B260">
        <v>70</v>
      </c>
      <c r="C260">
        <v>1000</v>
      </c>
      <c r="D260">
        <v>1</v>
      </c>
      <c r="E260">
        <v>22339.97954</v>
      </c>
      <c r="F260">
        <v>5018.4035819999999</v>
      </c>
      <c r="G260">
        <v>6785.8672450000004</v>
      </c>
      <c r="H260">
        <v>6847.4666999999999</v>
      </c>
      <c r="I260">
        <v>2124.3785280000002</v>
      </c>
      <c r="J260">
        <v>606.80188980000003</v>
      </c>
      <c r="K260">
        <v>957.06159820000005</v>
      </c>
      <c r="L260">
        <v>4</v>
      </c>
      <c r="M260">
        <v>0.46941232100000002</v>
      </c>
      <c r="O260">
        <v>64</v>
      </c>
      <c r="P260">
        <v>5.8332949999999996E-3</v>
      </c>
      <c r="Q260">
        <v>0.8</v>
      </c>
      <c r="R260">
        <v>5.3597306470000001</v>
      </c>
      <c r="S260" t="s">
        <v>16</v>
      </c>
    </row>
    <row r="261" spans="1:19" x14ac:dyDescent="0.35">
      <c r="A261">
        <v>4</v>
      </c>
      <c r="B261">
        <v>70</v>
      </c>
      <c r="C261">
        <v>1000</v>
      </c>
      <c r="D261">
        <v>2</v>
      </c>
      <c r="E261">
        <v>21933.1564</v>
      </c>
      <c r="F261">
        <v>4982.3183069999995</v>
      </c>
      <c r="G261">
        <v>6640.4651400000002</v>
      </c>
      <c r="H261">
        <v>6697.400952</v>
      </c>
      <c r="I261">
        <v>2049.1052719999998</v>
      </c>
      <c r="J261">
        <v>606.80188980000003</v>
      </c>
      <c r="K261">
        <v>957.06484160000002</v>
      </c>
      <c r="L261">
        <v>4</v>
      </c>
      <c r="M261">
        <v>0.45912490900000003</v>
      </c>
      <c r="O261">
        <v>52</v>
      </c>
      <c r="P261">
        <v>4.8013079999999998E-3</v>
      </c>
      <c r="Q261">
        <v>0.8</v>
      </c>
      <c r="R261">
        <v>5.3597306470000001</v>
      </c>
      <c r="S261" t="s">
        <v>16</v>
      </c>
    </row>
    <row r="262" spans="1:19" x14ac:dyDescent="0.35">
      <c r="A262">
        <v>4</v>
      </c>
      <c r="B262">
        <v>70</v>
      </c>
      <c r="C262">
        <v>1000</v>
      </c>
      <c r="D262">
        <v>1</v>
      </c>
      <c r="E262">
        <v>24073.387910000001</v>
      </c>
      <c r="F262">
        <v>6701.0526559999998</v>
      </c>
      <c r="G262">
        <v>6816.4740979999997</v>
      </c>
      <c r="H262">
        <v>6884.094642</v>
      </c>
      <c r="I262">
        <v>2112.8874689999998</v>
      </c>
      <c r="J262">
        <v>606.80188980000003</v>
      </c>
      <c r="K262">
        <v>952.07715329999996</v>
      </c>
      <c r="L262">
        <v>4</v>
      </c>
      <c r="M262">
        <v>0.47192326600000001</v>
      </c>
      <c r="O262">
        <v>300</v>
      </c>
      <c r="P262">
        <v>2.2157072E-2</v>
      </c>
      <c r="Q262">
        <v>0.6</v>
      </c>
      <c r="R262">
        <v>14.292615059999999</v>
      </c>
      <c r="S262" t="s">
        <v>16</v>
      </c>
    </row>
    <row r="263" spans="1:19" x14ac:dyDescent="0.35">
      <c r="A263">
        <v>4</v>
      </c>
      <c r="B263">
        <v>70</v>
      </c>
      <c r="C263">
        <v>1000</v>
      </c>
      <c r="D263">
        <v>2</v>
      </c>
      <c r="E263">
        <v>23581.26008</v>
      </c>
      <c r="F263">
        <v>6615.6134460000003</v>
      </c>
      <c r="G263">
        <v>6653.906344</v>
      </c>
      <c r="H263">
        <v>6707.9712820000004</v>
      </c>
      <c r="I263">
        <v>2046.052964</v>
      </c>
      <c r="J263">
        <v>606.80188980000003</v>
      </c>
      <c r="K263">
        <v>950.91415080000002</v>
      </c>
      <c r="L263">
        <v>4</v>
      </c>
      <c r="M263">
        <v>0.459849534</v>
      </c>
      <c r="O263">
        <v>197</v>
      </c>
      <c r="P263">
        <v>9.8361279999999995E-3</v>
      </c>
      <c r="Q263">
        <v>0.6</v>
      </c>
      <c r="R263">
        <v>14.292615059999999</v>
      </c>
      <c r="S263" t="s">
        <v>16</v>
      </c>
    </row>
    <row r="264" spans="1:19" x14ac:dyDescent="0.35">
      <c r="A264">
        <v>4</v>
      </c>
      <c r="B264">
        <v>70</v>
      </c>
      <c r="C264">
        <v>1000</v>
      </c>
      <c r="D264">
        <v>1</v>
      </c>
      <c r="E264">
        <v>27023.10268</v>
      </c>
      <c r="F264">
        <v>6314.8675640000001</v>
      </c>
      <c r="G264">
        <v>8978.9716009999993</v>
      </c>
      <c r="H264">
        <v>8947.1203310000001</v>
      </c>
      <c r="I264">
        <v>1500.1278239999999</v>
      </c>
      <c r="J264">
        <v>606.80188980000003</v>
      </c>
      <c r="K264">
        <v>675.21346500000004</v>
      </c>
      <c r="L264">
        <v>2</v>
      </c>
      <c r="M264">
        <v>0.61334924400000002</v>
      </c>
      <c r="O264">
        <v>300</v>
      </c>
      <c r="P264">
        <v>1.1062228E-2</v>
      </c>
      <c r="Q264">
        <v>0.4</v>
      </c>
      <c r="R264">
        <v>32.158383880000002</v>
      </c>
      <c r="S264" t="s">
        <v>16</v>
      </c>
    </row>
    <row r="265" spans="1:19" x14ac:dyDescent="0.35">
      <c r="A265">
        <v>4</v>
      </c>
      <c r="B265">
        <v>70</v>
      </c>
      <c r="C265">
        <v>1000</v>
      </c>
      <c r="D265">
        <v>2</v>
      </c>
      <c r="E265">
        <v>26702.532179999998</v>
      </c>
      <c r="F265">
        <v>6167.5800090000002</v>
      </c>
      <c r="G265">
        <v>8980.6813679999996</v>
      </c>
      <c r="H265">
        <v>8823.2952769999993</v>
      </c>
      <c r="I265">
        <v>1448.9219169999999</v>
      </c>
      <c r="J265">
        <v>606.80188980000003</v>
      </c>
      <c r="K265">
        <v>675.25172259999999</v>
      </c>
      <c r="L265">
        <v>2</v>
      </c>
      <c r="M265">
        <v>0.60486070199999997</v>
      </c>
      <c r="O265">
        <v>300</v>
      </c>
      <c r="P265">
        <v>6.1110666000000001E-2</v>
      </c>
      <c r="Q265">
        <v>0.4</v>
      </c>
      <c r="R265">
        <v>32.158383880000002</v>
      </c>
      <c r="S265" t="s">
        <v>16</v>
      </c>
    </row>
    <row r="266" spans="1:19" x14ac:dyDescent="0.35">
      <c r="A266">
        <v>4</v>
      </c>
      <c r="B266">
        <v>70</v>
      </c>
      <c r="C266">
        <v>2000</v>
      </c>
      <c r="D266">
        <v>1</v>
      </c>
      <c r="E266">
        <v>25741.56451</v>
      </c>
      <c r="F266">
        <v>5018.5694480000002</v>
      </c>
      <c r="G266">
        <v>9022.6237980000005</v>
      </c>
      <c r="H266">
        <v>8918.2237459999997</v>
      </c>
      <c r="I266">
        <v>1500.1296359999999</v>
      </c>
      <c r="J266">
        <v>606.80188980000003</v>
      </c>
      <c r="K266">
        <v>675.21599670000001</v>
      </c>
      <c r="L266">
        <v>2</v>
      </c>
      <c r="M266">
        <v>0.61136830499999995</v>
      </c>
      <c r="O266">
        <v>84</v>
      </c>
      <c r="P266">
        <v>9.4699069999999996E-3</v>
      </c>
      <c r="Q266">
        <v>0.8</v>
      </c>
      <c r="R266">
        <v>7.5913080439999998</v>
      </c>
      <c r="S266" t="s">
        <v>16</v>
      </c>
    </row>
    <row r="267" spans="1:19" x14ac:dyDescent="0.35">
      <c r="A267">
        <v>4</v>
      </c>
      <c r="B267">
        <v>70</v>
      </c>
      <c r="C267">
        <v>2000</v>
      </c>
      <c r="D267">
        <v>2</v>
      </c>
      <c r="E267">
        <v>25063.789250000002</v>
      </c>
      <c r="F267">
        <v>4983.5113250000004</v>
      </c>
      <c r="G267">
        <v>8685.1337870000007</v>
      </c>
      <c r="H267">
        <v>8666.0198939999991</v>
      </c>
      <c r="I267">
        <v>1448.4973890000001</v>
      </c>
      <c r="J267">
        <v>606.80188980000003</v>
      </c>
      <c r="K267">
        <v>673.82496479999998</v>
      </c>
      <c r="L267">
        <v>2</v>
      </c>
      <c r="M267">
        <v>0.59407905000000005</v>
      </c>
      <c r="O267">
        <v>154</v>
      </c>
      <c r="P267">
        <v>4.7550769999999999E-3</v>
      </c>
      <c r="Q267">
        <v>0.8</v>
      </c>
      <c r="R267">
        <v>7.5913080439999998</v>
      </c>
      <c r="S267" t="s">
        <v>16</v>
      </c>
    </row>
    <row r="268" spans="1:19" x14ac:dyDescent="0.35">
      <c r="A268">
        <v>4</v>
      </c>
      <c r="B268">
        <v>70</v>
      </c>
      <c r="C268">
        <v>2000</v>
      </c>
      <c r="D268">
        <v>1</v>
      </c>
      <c r="E268">
        <v>27385.603449999999</v>
      </c>
      <c r="F268">
        <v>6710.6372739999997</v>
      </c>
      <c r="G268">
        <v>8964.5622760000006</v>
      </c>
      <c r="H268">
        <v>8932.7110059999995</v>
      </c>
      <c r="I268">
        <v>1497.0664380000001</v>
      </c>
      <c r="J268">
        <v>606.80188980000003</v>
      </c>
      <c r="K268">
        <v>673.824569</v>
      </c>
      <c r="L268">
        <v>2</v>
      </c>
      <c r="M268">
        <v>0.61236144599999998</v>
      </c>
      <c r="O268">
        <v>306</v>
      </c>
      <c r="P268">
        <v>1.4632634E-2</v>
      </c>
      <c r="Q268">
        <v>0.6</v>
      </c>
      <c r="R268">
        <v>20.243488119999999</v>
      </c>
      <c r="S268" t="s">
        <v>16</v>
      </c>
    </row>
    <row r="269" spans="1:19" x14ac:dyDescent="0.35">
      <c r="A269">
        <v>4</v>
      </c>
      <c r="B269">
        <v>70</v>
      </c>
      <c r="C269">
        <v>2000</v>
      </c>
      <c r="D269">
        <v>2</v>
      </c>
      <c r="E269">
        <v>26702.973480000001</v>
      </c>
      <c r="F269">
        <v>6622.6961719999999</v>
      </c>
      <c r="G269">
        <v>8685.1337870000007</v>
      </c>
      <c r="H269">
        <v>8666.0198939999991</v>
      </c>
      <c r="I269">
        <v>1448.4971660000001</v>
      </c>
      <c r="J269">
        <v>606.80188980000003</v>
      </c>
      <c r="K269">
        <v>673.82456920000004</v>
      </c>
      <c r="L269">
        <v>2</v>
      </c>
      <c r="M269">
        <v>0.59407905000000005</v>
      </c>
      <c r="O269">
        <v>301</v>
      </c>
      <c r="P269">
        <v>1.9237309000000001E-2</v>
      </c>
      <c r="Q269">
        <v>0.6</v>
      </c>
      <c r="R269">
        <v>20.243488119999999</v>
      </c>
      <c r="S269" t="s">
        <v>16</v>
      </c>
    </row>
    <row r="270" spans="1:19" x14ac:dyDescent="0.35">
      <c r="A270">
        <v>4</v>
      </c>
      <c r="B270">
        <v>70</v>
      </c>
      <c r="C270">
        <v>2000</v>
      </c>
      <c r="D270">
        <v>1</v>
      </c>
      <c r="E270">
        <v>30111.3452</v>
      </c>
      <c r="F270">
        <v>6333.5136259999999</v>
      </c>
      <c r="G270">
        <v>10979.814479999999</v>
      </c>
      <c r="H270">
        <v>10648.38256</v>
      </c>
      <c r="I270">
        <v>1063.720075</v>
      </c>
      <c r="J270">
        <v>606.80188980000003</v>
      </c>
      <c r="K270">
        <v>479.11256109999999</v>
      </c>
      <c r="L270">
        <v>1</v>
      </c>
      <c r="M270">
        <v>0.72997536100000004</v>
      </c>
      <c r="O270">
        <v>21</v>
      </c>
      <c r="P270">
        <v>9.2833910000000002E-3</v>
      </c>
      <c r="Q270">
        <v>0.4</v>
      </c>
      <c r="R270">
        <v>45.547848270000003</v>
      </c>
      <c r="S270" t="s">
        <v>16</v>
      </c>
    </row>
    <row r="271" spans="1:19" x14ac:dyDescent="0.35">
      <c r="A271">
        <v>4</v>
      </c>
      <c r="B271">
        <v>70</v>
      </c>
      <c r="C271">
        <v>2000</v>
      </c>
      <c r="D271">
        <v>2</v>
      </c>
      <c r="E271">
        <v>29505.601050000001</v>
      </c>
      <c r="F271">
        <v>6184.7047759999996</v>
      </c>
      <c r="G271">
        <v>10834.333430000001</v>
      </c>
      <c r="H271">
        <v>10373.455809999999</v>
      </c>
      <c r="I271">
        <v>1027.1928399999999</v>
      </c>
      <c r="J271">
        <v>606.80188980000003</v>
      </c>
      <c r="K271">
        <v>479.11231079999999</v>
      </c>
      <c r="L271">
        <v>1</v>
      </c>
      <c r="M271">
        <v>0.71112839000000005</v>
      </c>
      <c r="O271">
        <v>302</v>
      </c>
      <c r="P271">
        <v>8.4337715999999993E-2</v>
      </c>
      <c r="Q271">
        <v>0.4</v>
      </c>
      <c r="R271">
        <v>45.547848270000003</v>
      </c>
      <c r="S271" t="s">
        <v>16</v>
      </c>
    </row>
    <row r="272" spans="1:19" x14ac:dyDescent="0.35">
      <c r="A272">
        <v>4</v>
      </c>
      <c r="B272">
        <v>100</v>
      </c>
      <c r="C272">
        <v>500</v>
      </c>
      <c r="D272">
        <v>1</v>
      </c>
      <c r="E272">
        <v>19771.978940000001</v>
      </c>
      <c r="F272">
        <v>3733.7581610000002</v>
      </c>
      <c r="G272">
        <v>5791.59998</v>
      </c>
      <c r="H272">
        <v>5889.6248439999999</v>
      </c>
      <c r="I272">
        <v>2589.819129</v>
      </c>
      <c r="J272">
        <v>606.80188980000003</v>
      </c>
      <c r="K272">
        <v>1160.3749359999999</v>
      </c>
      <c r="L272">
        <v>6</v>
      </c>
      <c r="M272">
        <v>0.22299065500000001</v>
      </c>
      <c r="O272">
        <v>41</v>
      </c>
      <c r="P272">
        <v>9.8678399999999993E-3</v>
      </c>
      <c r="Q272">
        <v>0.8</v>
      </c>
      <c r="R272">
        <v>3.1676588059999999</v>
      </c>
      <c r="S272" t="s">
        <v>16</v>
      </c>
    </row>
    <row r="273" spans="1:19" x14ac:dyDescent="0.35">
      <c r="A273">
        <v>4</v>
      </c>
      <c r="B273">
        <v>100</v>
      </c>
      <c r="C273">
        <v>500</v>
      </c>
      <c r="D273">
        <v>2</v>
      </c>
      <c r="E273">
        <v>19409.705910000001</v>
      </c>
      <c r="F273">
        <v>3146.7327780000001</v>
      </c>
      <c r="G273">
        <v>6118.6360969999996</v>
      </c>
      <c r="H273">
        <v>6186.5757210000002</v>
      </c>
      <c r="I273">
        <v>2282.6612749999999</v>
      </c>
      <c r="J273">
        <v>606.80188980000003</v>
      </c>
      <c r="K273">
        <v>1068.2981440000001</v>
      </c>
      <c r="L273">
        <v>5</v>
      </c>
      <c r="M273">
        <v>0.23423369199999999</v>
      </c>
      <c r="O273">
        <v>65</v>
      </c>
      <c r="P273">
        <v>5.0192689999999998E-3</v>
      </c>
      <c r="Q273">
        <v>0.8</v>
      </c>
      <c r="R273">
        <v>3.1676588059999999</v>
      </c>
      <c r="S273" t="s">
        <v>16</v>
      </c>
    </row>
    <row r="274" spans="1:19" x14ac:dyDescent="0.35">
      <c r="A274">
        <v>4</v>
      </c>
      <c r="B274">
        <v>100</v>
      </c>
      <c r="C274">
        <v>500</v>
      </c>
      <c r="D274">
        <v>1</v>
      </c>
      <c r="E274">
        <v>20857.693090000001</v>
      </c>
      <c r="F274">
        <v>4291.276656</v>
      </c>
      <c r="G274">
        <v>6220.4038950000004</v>
      </c>
      <c r="H274">
        <v>6298.9222749999999</v>
      </c>
      <c r="I274">
        <v>2370.8852780000002</v>
      </c>
      <c r="J274">
        <v>606.80188980000003</v>
      </c>
      <c r="K274">
        <v>1069.4030990000001</v>
      </c>
      <c r="L274">
        <v>5</v>
      </c>
      <c r="M274">
        <v>0.23848731300000001</v>
      </c>
      <c r="O274">
        <v>101</v>
      </c>
      <c r="P274">
        <v>9.3676499999999999E-3</v>
      </c>
      <c r="Q274">
        <v>0.6</v>
      </c>
      <c r="R274">
        <v>8.4470901509999994</v>
      </c>
      <c r="S274" t="s">
        <v>16</v>
      </c>
    </row>
    <row r="275" spans="1:19" x14ac:dyDescent="0.35">
      <c r="A275">
        <v>4</v>
      </c>
      <c r="B275">
        <v>100</v>
      </c>
      <c r="C275">
        <v>500</v>
      </c>
      <c r="D275">
        <v>2</v>
      </c>
      <c r="E275">
        <v>20511.922600000002</v>
      </c>
      <c r="F275">
        <v>3547.2044179999998</v>
      </c>
      <c r="G275">
        <v>6646.1337789999998</v>
      </c>
      <c r="H275">
        <v>6710.5444870000001</v>
      </c>
      <c r="I275">
        <v>2047.8378459999999</v>
      </c>
      <c r="J275">
        <v>606.80188980000003</v>
      </c>
      <c r="K275">
        <v>953.40018280000004</v>
      </c>
      <c r="L275">
        <v>4</v>
      </c>
      <c r="M275">
        <v>0.254071991</v>
      </c>
      <c r="O275">
        <v>225</v>
      </c>
      <c r="P275">
        <v>9.652753E-3</v>
      </c>
      <c r="Q275">
        <v>0.6</v>
      </c>
      <c r="R275">
        <v>8.4470901509999994</v>
      </c>
      <c r="S275" t="s">
        <v>16</v>
      </c>
    </row>
    <row r="276" spans="1:19" x14ac:dyDescent="0.35">
      <c r="A276">
        <v>4</v>
      </c>
      <c r="B276">
        <v>100</v>
      </c>
      <c r="C276">
        <v>500</v>
      </c>
      <c r="D276">
        <v>1</v>
      </c>
      <c r="E276">
        <v>22897.596720000001</v>
      </c>
      <c r="F276">
        <v>5611.2540259999996</v>
      </c>
      <c r="G276">
        <v>6768.3588810000001</v>
      </c>
      <c r="H276">
        <v>6829.9583359999997</v>
      </c>
      <c r="I276">
        <v>2124.3369360000002</v>
      </c>
      <c r="J276">
        <v>606.80188980000003</v>
      </c>
      <c r="K276">
        <v>956.88665479999997</v>
      </c>
      <c r="L276">
        <v>4</v>
      </c>
      <c r="M276">
        <v>0.258593191</v>
      </c>
      <c r="O276">
        <v>172</v>
      </c>
      <c r="P276">
        <v>9.8895619999999993E-3</v>
      </c>
      <c r="Q276">
        <v>0.4</v>
      </c>
      <c r="R276">
        <v>19.005952839999999</v>
      </c>
      <c r="S276" t="s">
        <v>16</v>
      </c>
    </row>
    <row r="277" spans="1:19" x14ac:dyDescent="0.35">
      <c r="A277">
        <v>4</v>
      </c>
      <c r="B277">
        <v>100</v>
      </c>
      <c r="C277">
        <v>500</v>
      </c>
      <c r="D277">
        <v>2</v>
      </c>
      <c r="E277">
        <v>22438.870309999998</v>
      </c>
      <c r="F277">
        <v>5484.7724159999998</v>
      </c>
      <c r="G277">
        <v>6640.4349990000001</v>
      </c>
      <c r="H277">
        <v>6699.9134160000003</v>
      </c>
      <c r="I277">
        <v>2049.9335999999998</v>
      </c>
      <c r="J277">
        <v>606.80188980000003</v>
      </c>
      <c r="K277">
        <v>957.01398600000005</v>
      </c>
      <c r="L277">
        <v>4</v>
      </c>
      <c r="M277">
        <v>0.25366948099999997</v>
      </c>
      <c r="O277">
        <v>281</v>
      </c>
      <c r="P277">
        <v>9.9150450000000008E-3</v>
      </c>
      <c r="Q277">
        <v>0.4</v>
      </c>
      <c r="R277">
        <v>19.005952839999999</v>
      </c>
      <c r="S277" t="s">
        <v>16</v>
      </c>
    </row>
    <row r="278" spans="1:19" x14ac:dyDescent="0.35">
      <c r="A278">
        <v>4</v>
      </c>
      <c r="B278">
        <v>100</v>
      </c>
      <c r="C278">
        <v>1000</v>
      </c>
      <c r="D278">
        <v>1</v>
      </c>
      <c r="E278">
        <v>22391.39214</v>
      </c>
      <c r="F278">
        <v>5016.725539</v>
      </c>
      <c r="G278">
        <v>6814.5000689999997</v>
      </c>
      <c r="H278">
        <v>6873.573257</v>
      </c>
      <c r="I278">
        <v>2123.7096750000001</v>
      </c>
      <c r="J278">
        <v>606.80188980000003</v>
      </c>
      <c r="K278">
        <v>956.08170840000002</v>
      </c>
      <c r="L278">
        <v>4</v>
      </c>
      <c r="M278">
        <v>0.26024452199999998</v>
      </c>
      <c r="O278">
        <v>36</v>
      </c>
      <c r="P278">
        <v>9.4408270000000006E-3</v>
      </c>
      <c r="Q278">
        <v>0.8</v>
      </c>
      <c r="R278">
        <v>5.3525792570000004</v>
      </c>
      <c r="S278" t="s">
        <v>16</v>
      </c>
    </row>
    <row r="279" spans="1:19" x14ac:dyDescent="0.35">
      <c r="A279">
        <v>4</v>
      </c>
      <c r="B279">
        <v>100</v>
      </c>
      <c r="C279">
        <v>1000</v>
      </c>
      <c r="D279">
        <v>2</v>
      </c>
      <c r="E279">
        <v>21951.233459999999</v>
      </c>
      <c r="F279">
        <v>4980.6309719999999</v>
      </c>
      <c r="G279">
        <v>6652.9944230000001</v>
      </c>
      <c r="H279">
        <v>6706.2664530000002</v>
      </c>
      <c r="I279">
        <v>2048.3184769999998</v>
      </c>
      <c r="J279">
        <v>606.80188980000003</v>
      </c>
      <c r="K279">
        <v>956.22124450000001</v>
      </c>
      <c r="L279">
        <v>4</v>
      </c>
      <c r="M279">
        <v>0.25391001699999999</v>
      </c>
      <c r="O279">
        <v>52</v>
      </c>
      <c r="P279">
        <v>5.712969E-3</v>
      </c>
      <c r="Q279">
        <v>0.8</v>
      </c>
      <c r="R279">
        <v>5.3525792570000004</v>
      </c>
      <c r="S279" t="s">
        <v>16</v>
      </c>
    </row>
    <row r="280" spans="1:19" x14ac:dyDescent="0.35">
      <c r="A280">
        <v>4</v>
      </c>
      <c r="B280">
        <v>100</v>
      </c>
      <c r="C280">
        <v>1000</v>
      </c>
      <c r="D280">
        <v>1</v>
      </c>
      <c r="E280">
        <v>23998.409070000002</v>
      </c>
      <c r="F280">
        <v>6712.0660429999998</v>
      </c>
      <c r="G280">
        <v>6768.3588810000001</v>
      </c>
      <c r="H280">
        <v>6829.9583359999997</v>
      </c>
      <c r="I280">
        <v>2124.337117</v>
      </c>
      <c r="J280">
        <v>606.80188980000003</v>
      </c>
      <c r="K280">
        <v>956.88680360000001</v>
      </c>
      <c r="L280">
        <v>4</v>
      </c>
      <c r="M280">
        <v>0.258593191</v>
      </c>
      <c r="O280">
        <v>94</v>
      </c>
      <c r="P280">
        <v>7.0904510000000002E-3</v>
      </c>
      <c r="Q280">
        <v>0.6</v>
      </c>
      <c r="R280">
        <v>14.27354469</v>
      </c>
      <c r="S280" t="s">
        <v>16</v>
      </c>
    </row>
    <row r="281" spans="1:19" x14ac:dyDescent="0.35">
      <c r="A281">
        <v>4</v>
      </c>
      <c r="B281">
        <v>100</v>
      </c>
      <c r="C281">
        <v>1000</v>
      </c>
      <c r="D281">
        <v>2</v>
      </c>
      <c r="E281">
        <v>23535.549220000001</v>
      </c>
      <c r="F281">
        <v>6612.1234910000003</v>
      </c>
      <c r="G281">
        <v>6630.2482719999998</v>
      </c>
      <c r="H281">
        <v>6689.4084670000002</v>
      </c>
      <c r="I281">
        <v>2046.0529670000001</v>
      </c>
      <c r="J281">
        <v>606.80188980000003</v>
      </c>
      <c r="K281">
        <v>950.91413220000004</v>
      </c>
      <c r="L281">
        <v>4</v>
      </c>
      <c r="M281">
        <v>0.25327174699999999</v>
      </c>
      <c r="O281">
        <v>300</v>
      </c>
      <c r="P281">
        <v>1.2168145E-2</v>
      </c>
      <c r="Q281">
        <v>0.6</v>
      </c>
      <c r="R281">
        <v>14.27354469</v>
      </c>
      <c r="S281" t="s">
        <v>16</v>
      </c>
    </row>
    <row r="282" spans="1:19" x14ac:dyDescent="0.35">
      <c r="A282">
        <v>4</v>
      </c>
      <c r="B282">
        <v>100</v>
      </c>
      <c r="C282">
        <v>1000</v>
      </c>
      <c r="D282">
        <v>1</v>
      </c>
      <c r="E282">
        <v>27111.710589999999</v>
      </c>
      <c r="F282">
        <v>6300.3164420000003</v>
      </c>
      <c r="G282">
        <v>9001.4764680000008</v>
      </c>
      <c r="H282">
        <v>9032.2247090000001</v>
      </c>
      <c r="I282">
        <v>1497.06646</v>
      </c>
      <c r="J282">
        <v>606.80188980000003</v>
      </c>
      <c r="K282">
        <v>673.82462290000001</v>
      </c>
      <c r="L282">
        <v>2</v>
      </c>
      <c r="M282">
        <v>0.341974532</v>
      </c>
      <c r="O282">
        <v>300</v>
      </c>
      <c r="P282">
        <v>3.9888209000000001E-2</v>
      </c>
      <c r="Q282">
        <v>0.4</v>
      </c>
      <c r="R282">
        <v>32.115475539999998</v>
      </c>
      <c r="S282" t="s">
        <v>16</v>
      </c>
    </row>
    <row r="283" spans="1:19" x14ac:dyDescent="0.35">
      <c r="A283">
        <v>4</v>
      </c>
      <c r="B283">
        <v>100</v>
      </c>
      <c r="C283">
        <v>1000</v>
      </c>
      <c r="D283">
        <v>2</v>
      </c>
      <c r="E283">
        <v>26258.611779999999</v>
      </c>
      <c r="F283">
        <v>6165.3907380000001</v>
      </c>
      <c r="G283">
        <v>8666.69355</v>
      </c>
      <c r="H283">
        <v>8694.4168169999994</v>
      </c>
      <c r="I283">
        <v>1450.094973</v>
      </c>
      <c r="J283">
        <v>606.80188980000003</v>
      </c>
      <c r="K283">
        <v>675.21381059999999</v>
      </c>
      <c r="L283">
        <v>2</v>
      </c>
      <c r="M283">
        <v>0.32918458299999998</v>
      </c>
      <c r="O283">
        <v>226</v>
      </c>
      <c r="P283">
        <v>8.8744730000000008E-3</v>
      </c>
      <c r="Q283">
        <v>0.4</v>
      </c>
      <c r="R283">
        <v>32.115475539999998</v>
      </c>
      <c r="S283" t="s">
        <v>16</v>
      </c>
    </row>
    <row r="284" spans="1:19" x14ac:dyDescent="0.35">
      <c r="A284">
        <v>4</v>
      </c>
      <c r="B284">
        <v>100</v>
      </c>
      <c r="C284">
        <v>2000</v>
      </c>
      <c r="D284">
        <v>1</v>
      </c>
      <c r="E284">
        <v>25732.244070000001</v>
      </c>
      <c r="F284">
        <v>5017.5119329999998</v>
      </c>
      <c r="G284">
        <v>8953.7658429999992</v>
      </c>
      <c r="H284">
        <v>8978.8143610000006</v>
      </c>
      <c r="I284">
        <v>1500.1308059999999</v>
      </c>
      <c r="J284">
        <v>606.80188980000003</v>
      </c>
      <c r="K284">
        <v>675.21923600000002</v>
      </c>
      <c r="L284">
        <v>2</v>
      </c>
      <c r="M284">
        <v>0.339952331</v>
      </c>
      <c r="O284">
        <v>60</v>
      </c>
      <c r="P284">
        <v>2.5187090000000001E-3</v>
      </c>
      <c r="Q284">
        <v>0.8</v>
      </c>
      <c r="R284">
        <v>7.5834263679999996</v>
      </c>
      <c r="S284" t="s">
        <v>16</v>
      </c>
    </row>
    <row r="285" spans="1:19" x14ac:dyDescent="0.35">
      <c r="A285">
        <v>4</v>
      </c>
      <c r="B285">
        <v>100</v>
      </c>
      <c r="C285">
        <v>2000</v>
      </c>
      <c r="D285">
        <v>2</v>
      </c>
      <c r="E285">
        <v>25060.754410000001</v>
      </c>
      <c r="F285">
        <v>4982.4902089999996</v>
      </c>
      <c r="G285">
        <v>8658.5278689999996</v>
      </c>
      <c r="H285">
        <v>8690.6120219999993</v>
      </c>
      <c r="I285">
        <v>1448.497406</v>
      </c>
      <c r="J285">
        <v>606.80188980000003</v>
      </c>
      <c r="K285">
        <v>673.82501330000002</v>
      </c>
      <c r="L285">
        <v>2</v>
      </c>
      <c r="M285">
        <v>0.32904052700000003</v>
      </c>
      <c r="O285">
        <v>106</v>
      </c>
      <c r="P285">
        <v>9.9166949999999997E-3</v>
      </c>
      <c r="Q285">
        <v>0.8</v>
      </c>
      <c r="R285">
        <v>7.5834263679999996</v>
      </c>
      <c r="S285" t="s">
        <v>16</v>
      </c>
    </row>
    <row r="286" spans="1:19" x14ac:dyDescent="0.35">
      <c r="A286">
        <v>4</v>
      </c>
      <c r="B286">
        <v>100</v>
      </c>
      <c r="C286">
        <v>2000</v>
      </c>
      <c r="D286">
        <v>1</v>
      </c>
      <c r="E286">
        <v>27395.14041</v>
      </c>
      <c r="F286">
        <v>6711.9359599999998</v>
      </c>
      <c r="G286">
        <v>8934.7908889999999</v>
      </c>
      <c r="H286">
        <v>8967.1613500000003</v>
      </c>
      <c r="I286">
        <v>1499.3403860000001</v>
      </c>
      <c r="J286">
        <v>606.80188980000003</v>
      </c>
      <c r="K286">
        <v>675.10993699999995</v>
      </c>
      <c r="L286">
        <v>2</v>
      </c>
      <c r="M286">
        <v>0.33951112900000002</v>
      </c>
      <c r="O286">
        <v>239</v>
      </c>
      <c r="P286">
        <v>9.9010209999999994E-3</v>
      </c>
      <c r="Q286">
        <v>0.6</v>
      </c>
      <c r="R286">
        <v>20.222470319999999</v>
      </c>
      <c r="S286" t="s">
        <v>16</v>
      </c>
    </row>
    <row r="287" spans="1:19" x14ac:dyDescent="0.35">
      <c r="A287">
        <v>4</v>
      </c>
      <c r="B287">
        <v>100</v>
      </c>
      <c r="C287">
        <v>2000</v>
      </c>
      <c r="D287">
        <v>2</v>
      </c>
      <c r="E287">
        <v>27050.766199999998</v>
      </c>
      <c r="F287">
        <v>6625.2637379999996</v>
      </c>
      <c r="G287">
        <v>8831.1405489999997</v>
      </c>
      <c r="H287">
        <v>8859.9718219999995</v>
      </c>
      <c r="I287">
        <v>1451.422137</v>
      </c>
      <c r="J287">
        <v>606.80188980000003</v>
      </c>
      <c r="K287">
        <v>676.1660617</v>
      </c>
      <c r="L287">
        <v>2</v>
      </c>
      <c r="M287">
        <v>0.33545276099999999</v>
      </c>
      <c r="O287">
        <v>300</v>
      </c>
      <c r="P287">
        <v>4.0672801000000001E-2</v>
      </c>
      <c r="Q287">
        <v>0.6</v>
      </c>
      <c r="R287">
        <v>20.222470319999999</v>
      </c>
      <c r="S287" t="s">
        <v>16</v>
      </c>
    </row>
    <row r="288" spans="1:19" x14ac:dyDescent="0.35">
      <c r="A288">
        <v>4</v>
      </c>
      <c r="B288">
        <v>100</v>
      </c>
      <c r="C288">
        <v>2000</v>
      </c>
      <c r="D288">
        <v>1</v>
      </c>
      <c r="E288">
        <v>30078.506399999998</v>
      </c>
      <c r="F288">
        <v>6329.0152440000002</v>
      </c>
      <c r="G288">
        <v>10792.10061</v>
      </c>
      <c r="H288">
        <v>10807.75309</v>
      </c>
      <c r="I288">
        <v>1063.721061</v>
      </c>
      <c r="J288">
        <v>606.80188980000003</v>
      </c>
      <c r="K288">
        <v>479.11450129999997</v>
      </c>
      <c r="L288">
        <v>1</v>
      </c>
      <c r="M288">
        <v>0.40919888799999998</v>
      </c>
      <c r="O288">
        <v>20</v>
      </c>
      <c r="P288">
        <v>9.4633059999999995E-3</v>
      </c>
      <c r="Q288">
        <v>0.4</v>
      </c>
      <c r="R288">
        <v>45.500558210000001</v>
      </c>
      <c r="S288" t="s">
        <v>16</v>
      </c>
    </row>
    <row r="289" spans="1:19" x14ac:dyDescent="0.35">
      <c r="A289">
        <v>4</v>
      </c>
      <c r="B289">
        <v>100</v>
      </c>
      <c r="C289">
        <v>2000</v>
      </c>
      <c r="D289">
        <v>2</v>
      </c>
      <c r="E289">
        <v>29470.511839999999</v>
      </c>
      <c r="F289">
        <v>6180.3604249999999</v>
      </c>
      <c r="G289">
        <v>10581.62372</v>
      </c>
      <c r="H289">
        <v>10595.40776</v>
      </c>
      <c r="I289">
        <v>1027.1961229999999</v>
      </c>
      <c r="J289">
        <v>606.80188980000003</v>
      </c>
      <c r="K289">
        <v>479.12191940000002</v>
      </c>
      <c r="L289">
        <v>1</v>
      </c>
      <c r="M289">
        <v>0.40115915299999999</v>
      </c>
      <c r="O289">
        <v>300</v>
      </c>
      <c r="P289">
        <v>4.5605196000000001E-2</v>
      </c>
      <c r="Q289">
        <v>0.4</v>
      </c>
      <c r="R289">
        <v>45.500558210000001</v>
      </c>
      <c r="S289" t="s">
        <v>16</v>
      </c>
    </row>
    <row r="290" spans="1:19" x14ac:dyDescent="0.35">
      <c r="A290">
        <v>5</v>
      </c>
      <c r="B290">
        <v>10</v>
      </c>
      <c r="C290">
        <v>500</v>
      </c>
      <c r="D290">
        <v>1</v>
      </c>
      <c r="E290">
        <v>20731.342939999999</v>
      </c>
      <c r="F290">
        <v>3785.7234659999999</v>
      </c>
      <c r="G290">
        <v>7265.8894680000003</v>
      </c>
      <c r="H290">
        <v>5274.1244930000003</v>
      </c>
      <c r="I290">
        <v>2596.8510270000002</v>
      </c>
      <c r="J290">
        <v>613.87430119999999</v>
      </c>
      <c r="K290">
        <v>1194.8801860000001</v>
      </c>
      <c r="L290">
        <v>6</v>
      </c>
      <c r="M290">
        <v>0.76048395899999999</v>
      </c>
      <c r="O290">
        <v>63</v>
      </c>
      <c r="P290">
        <v>6.0771310000000004E-3</v>
      </c>
      <c r="Q290">
        <v>0.8</v>
      </c>
      <c r="R290">
        <v>3.3828106450000002</v>
      </c>
      <c r="S290" t="s">
        <v>16</v>
      </c>
    </row>
    <row r="291" spans="1:19" x14ac:dyDescent="0.35">
      <c r="A291">
        <v>5</v>
      </c>
      <c r="B291">
        <v>10</v>
      </c>
      <c r="C291">
        <v>500</v>
      </c>
      <c r="D291">
        <v>2</v>
      </c>
      <c r="E291">
        <v>20920.250080000002</v>
      </c>
      <c r="F291">
        <v>3772.4679679999999</v>
      </c>
      <c r="G291">
        <v>7366.1566819999998</v>
      </c>
      <c r="H291">
        <v>5423.2716979999996</v>
      </c>
      <c r="I291">
        <v>2553.0405260000002</v>
      </c>
      <c r="J291">
        <v>613.87430119999999</v>
      </c>
      <c r="K291">
        <v>1191.438903</v>
      </c>
      <c r="L291">
        <v>6</v>
      </c>
      <c r="M291">
        <v>0.78198971900000003</v>
      </c>
      <c r="O291">
        <v>109</v>
      </c>
      <c r="P291">
        <v>9.5134269999999996E-3</v>
      </c>
      <c r="Q291">
        <v>0.8</v>
      </c>
      <c r="R291">
        <v>3.3828106450000002</v>
      </c>
      <c r="S291" t="s">
        <v>16</v>
      </c>
    </row>
    <row r="292" spans="1:19" x14ac:dyDescent="0.35">
      <c r="A292">
        <v>5</v>
      </c>
      <c r="B292">
        <v>10</v>
      </c>
      <c r="C292">
        <v>500</v>
      </c>
      <c r="D292">
        <v>1</v>
      </c>
      <c r="E292">
        <v>21999.502369999998</v>
      </c>
      <c r="F292">
        <v>5089.3432910000001</v>
      </c>
      <c r="G292">
        <v>7241.4321829999999</v>
      </c>
      <c r="H292">
        <v>5274.1244930000003</v>
      </c>
      <c r="I292">
        <v>2589.5147440000001</v>
      </c>
      <c r="J292">
        <v>613.87430119999999</v>
      </c>
      <c r="K292">
        <v>1191.213354</v>
      </c>
      <c r="L292">
        <v>6</v>
      </c>
      <c r="M292">
        <v>0.76048395899999999</v>
      </c>
      <c r="O292">
        <v>67</v>
      </c>
      <c r="P292">
        <v>7.4994859999999997E-3</v>
      </c>
      <c r="Q292">
        <v>0.6</v>
      </c>
      <c r="R292">
        <v>9.0208283859999998</v>
      </c>
      <c r="S292" t="s">
        <v>16</v>
      </c>
    </row>
    <row r="293" spans="1:19" x14ac:dyDescent="0.35">
      <c r="A293">
        <v>5</v>
      </c>
      <c r="B293">
        <v>10</v>
      </c>
      <c r="C293">
        <v>500</v>
      </c>
      <c r="D293">
        <v>2</v>
      </c>
      <c r="E293">
        <v>22115.778839999999</v>
      </c>
      <c r="F293">
        <v>4379.2672620000003</v>
      </c>
      <c r="G293">
        <v>7950.3530069999997</v>
      </c>
      <c r="H293">
        <v>5763.7599380000001</v>
      </c>
      <c r="I293">
        <v>2329.148209</v>
      </c>
      <c r="J293">
        <v>613.87430119999999</v>
      </c>
      <c r="K293">
        <v>1079.376121</v>
      </c>
      <c r="L293">
        <v>5</v>
      </c>
      <c r="M293">
        <v>0.83108523199999995</v>
      </c>
      <c r="O293">
        <v>171</v>
      </c>
      <c r="P293">
        <v>8.8397149999999997E-3</v>
      </c>
      <c r="Q293">
        <v>0.6</v>
      </c>
      <c r="R293">
        <v>9.0208283859999998</v>
      </c>
      <c r="S293" t="s">
        <v>16</v>
      </c>
    </row>
    <row r="294" spans="1:19" x14ac:dyDescent="0.35">
      <c r="A294">
        <v>5</v>
      </c>
      <c r="B294">
        <v>10</v>
      </c>
      <c r="C294">
        <v>500</v>
      </c>
      <c r="D294">
        <v>1</v>
      </c>
      <c r="E294">
        <v>24457.339499999998</v>
      </c>
      <c r="F294">
        <v>6796.7513749999998</v>
      </c>
      <c r="G294">
        <v>8163.7435429999996</v>
      </c>
      <c r="H294">
        <v>5425.8540789999997</v>
      </c>
      <c r="I294">
        <v>2366.8257899999999</v>
      </c>
      <c r="J294">
        <v>613.87430119999999</v>
      </c>
      <c r="K294">
        <v>1090.290409</v>
      </c>
      <c r="L294">
        <v>5</v>
      </c>
      <c r="M294">
        <v>0.78236207700000004</v>
      </c>
      <c r="O294">
        <v>300</v>
      </c>
      <c r="P294">
        <v>1.4245966000000001E-2</v>
      </c>
      <c r="Q294">
        <v>0.4</v>
      </c>
      <c r="R294">
        <v>20.296863869999999</v>
      </c>
      <c r="S294" t="s">
        <v>16</v>
      </c>
    </row>
    <row r="295" spans="1:19" x14ac:dyDescent="0.35">
      <c r="A295">
        <v>5</v>
      </c>
      <c r="B295">
        <v>10</v>
      </c>
      <c r="C295">
        <v>500</v>
      </c>
      <c r="D295">
        <v>2</v>
      </c>
      <c r="E295">
        <v>24464.5988</v>
      </c>
      <c r="F295">
        <v>6726.2092890000004</v>
      </c>
      <c r="G295">
        <v>7947.4532760000002</v>
      </c>
      <c r="H295">
        <v>5773.2448420000001</v>
      </c>
      <c r="I295">
        <v>2327.968351</v>
      </c>
      <c r="J295">
        <v>613.87430119999999</v>
      </c>
      <c r="K295">
        <v>1075.8487419999999</v>
      </c>
      <c r="L295">
        <v>5</v>
      </c>
      <c r="M295">
        <v>0.83245287499999998</v>
      </c>
      <c r="O295">
        <v>300</v>
      </c>
      <c r="P295">
        <v>1.3531573E-2</v>
      </c>
      <c r="Q295">
        <v>0.4</v>
      </c>
      <c r="R295">
        <v>20.296863869999999</v>
      </c>
      <c r="S295" t="s">
        <v>16</v>
      </c>
    </row>
    <row r="296" spans="1:19" x14ac:dyDescent="0.35">
      <c r="A296">
        <v>5</v>
      </c>
      <c r="B296">
        <v>10</v>
      </c>
      <c r="C296">
        <v>1000</v>
      </c>
      <c r="D296">
        <v>1</v>
      </c>
      <c r="E296">
        <v>23812.746869999999</v>
      </c>
      <c r="F296">
        <v>5057.7836470000002</v>
      </c>
      <c r="G296">
        <v>9265.6456550000003</v>
      </c>
      <c r="H296">
        <v>5817.8845860000001</v>
      </c>
      <c r="I296">
        <v>2093.2734270000001</v>
      </c>
      <c r="J296">
        <v>613.87430119999999</v>
      </c>
      <c r="K296">
        <v>964.28525400000001</v>
      </c>
      <c r="L296">
        <v>4</v>
      </c>
      <c r="M296">
        <v>0.83888954699999996</v>
      </c>
      <c r="O296">
        <v>73</v>
      </c>
      <c r="P296">
        <v>6.9533379999999999E-3</v>
      </c>
      <c r="Q296">
        <v>0.8</v>
      </c>
      <c r="R296">
        <v>5.6497065219999998</v>
      </c>
      <c r="S296" t="s">
        <v>16</v>
      </c>
    </row>
    <row r="297" spans="1:19" x14ac:dyDescent="0.35">
      <c r="A297">
        <v>5</v>
      </c>
      <c r="B297">
        <v>10</v>
      </c>
      <c r="C297">
        <v>1000</v>
      </c>
      <c r="D297">
        <v>2</v>
      </c>
      <c r="E297">
        <v>23666.257119999998</v>
      </c>
      <c r="F297">
        <v>5064.4057830000002</v>
      </c>
      <c r="G297">
        <v>8821.7922209999997</v>
      </c>
      <c r="H297">
        <v>6083.0197920000001</v>
      </c>
      <c r="I297">
        <v>2106.3780780000002</v>
      </c>
      <c r="J297">
        <v>613.87430119999999</v>
      </c>
      <c r="K297">
        <v>976.78694459999997</v>
      </c>
      <c r="L297">
        <v>4</v>
      </c>
      <c r="M297">
        <v>0.87711979100000004</v>
      </c>
      <c r="O297">
        <v>41</v>
      </c>
      <c r="P297">
        <v>5.858874E-3</v>
      </c>
      <c r="Q297">
        <v>0.8</v>
      </c>
      <c r="R297">
        <v>5.6497065219999998</v>
      </c>
      <c r="S297" t="s">
        <v>16</v>
      </c>
    </row>
    <row r="298" spans="1:19" x14ac:dyDescent="0.35">
      <c r="A298">
        <v>5</v>
      </c>
      <c r="B298">
        <v>10</v>
      </c>
      <c r="C298">
        <v>1000</v>
      </c>
      <c r="D298">
        <v>1</v>
      </c>
      <c r="E298">
        <v>25562.98256</v>
      </c>
      <c r="F298">
        <v>6839.9632629999996</v>
      </c>
      <c r="G298">
        <v>9214.0293529999999</v>
      </c>
      <c r="H298">
        <v>5817.8845860000001</v>
      </c>
      <c r="I298">
        <v>2107.5268139999998</v>
      </c>
      <c r="J298">
        <v>613.87430119999999</v>
      </c>
      <c r="K298">
        <v>969.70423970000002</v>
      </c>
      <c r="L298">
        <v>4</v>
      </c>
      <c r="M298">
        <v>0.83888954699999996</v>
      </c>
      <c r="O298">
        <v>155</v>
      </c>
      <c r="P298">
        <v>9.0516940000000008E-3</v>
      </c>
      <c r="Q298">
        <v>0.6</v>
      </c>
      <c r="R298">
        <v>15.06588406</v>
      </c>
      <c r="S298" t="s">
        <v>16</v>
      </c>
    </row>
    <row r="299" spans="1:19" x14ac:dyDescent="0.35">
      <c r="A299">
        <v>5</v>
      </c>
      <c r="B299">
        <v>10</v>
      </c>
      <c r="C299">
        <v>1000</v>
      </c>
      <c r="D299">
        <v>2</v>
      </c>
      <c r="E299">
        <v>25451.397069999999</v>
      </c>
      <c r="F299">
        <v>6837.5497560000003</v>
      </c>
      <c r="G299">
        <v>8834.5260699999999</v>
      </c>
      <c r="H299">
        <v>6083.0197920000001</v>
      </c>
      <c r="I299">
        <v>2105.7358429999999</v>
      </c>
      <c r="J299">
        <v>613.87430119999999</v>
      </c>
      <c r="K299">
        <v>976.69130619999999</v>
      </c>
      <c r="L299">
        <v>4</v>
      </c>
      <c r="M299">
        <v>0.87711979100000004</v>
      </c>
      <c r="O299">
        <v>158</v>
      </c>
      <c r="P299">
        <v>5.783318E-3</v>
      </c>
      <c r="Q299">
        <v>0.6</v>
      </c>
      <c r="R299">
        <v>15.06588406</v>
      </c>
      <c r="S299" t="s">
        <v>16</v>
      </c>
    </row>
    <row r="300" spans="1:19" x14ac:dyDescent="0.35">
      <c r="A300">
        <v>5</v>
      </c>
      <c r="B300">
        <v>10</v>
      </c>
      <c r="C300">
        <v>1000</v>
      </c>
      <c r="D300">
        <v>1</v>
      </c>
      <c r="E300">
        <v>29516.083449999998</v>
      </c>
      <c r="F300">
        <v>8564.1887420000003</v>
      </c>
      <c r="G300">
        <v>11379.25333</v>
      </c>
      <c r="H300">
        <v>6276.5658860000003</v>
      </c>
      <c r="I300">
        <v>1835.1845020000001</v>
      </c>
      <c r="J300">
        <v>613.87430119999999</v>
      </c>
      <c r="K300">
        <v>847.01668619999998</v>
      </c>
      <c r="L300">
        <v>3</v>
      </c>
      <c r="M300">
        <v>0.90502749400000004</v>
      </c>
      <c r="O300">
        <v>300</v>
      </c>
      <c r="P300">
        <v>3.2456909999999999E-2</v>
      </c>
      <c r="Q300">
        <v>0.4</v>
      </c>
      <c r="R300">
        <v>33.89823913</v>
      </c>
      <c r="S300" t="s">
        <v>16</v>
      </c>
    </row>
    <row r="301" spans="1:19" x14ac:dyDescent="0.35">
      <c r="A301">
        <v>5</v>
      </c>
      <c r="B301">
        <v>10</v>
      </c>
      <c r="C301">
        <v>1000</v>
      </c>
      <c r="D301">
        <v>2</v>
      </c>
      <c r="E301">
        <v>28800.401160000001</v>
      </c>
      <c r="F301">
        <v>8524.5907900000002</v>
      </c>
      <c r="G301">
        <v>10582.871800000001</v>
      </c>
      <c r="H301">
        <v>6409.506488</v>
      </c>
      <c r="I301">
        <v>1822.124221</v>
      </c>
      <c r="J301">
        <v>613.87430119999999</v>
      </c>
      <c r="K301">
        <v>847.43356759999995</v>
      </c>
      <c r="L301">
        <v>3</v>
      </c>
      <c r="M301">
        <v>0.92419640000000003</v>
      </c>
      <c r="O301">
        <v>300</v>
      </c>
      <c r="P301">
        <v>1.2339368E-2</v>
      </c>
      <c r="Q301">
        <v>0.4</v>
      </c>
      <c r="R301">
        <v>33.89823913</v>
      </c>
      <c r="S301" t="s">
        <v>16</v>
      </c>
    </row>
    <row r="302" spans="1:19" x14ac:dyDescent="0.35">
      <c r="A302">
        <v>5</v>
      </c>
      <c r="B302">
        <v>10</v>
      </c>
      <c r="C302">
        <v>2000</v>
      </c>
      <c r="D302">
        <v>1</v>
      </c>
      <c r="E302">
        <v>27982.852739999998</v>
      </c>
      <c r="F302">
        <v>7503.3781300000001</v>
      </c>
      <c r="G302">
        <v>10955.185009999999</v>
      </c>
      <c r="H302">
        <v>6241.9420099999998</v>
      </c>
      <c r="I302">
        <v>1826.5796230000001</v>
      </c>
      <c r="J302">
        <v>613.87430119999999</v>
      </c>
      <c r="K302">
        <v>841.8936635</v>
      </c>
      <c r="L302">
        <v>3</v>
      </c>
      <c r="M302">
        <v>0.90003502599999996</v>
      </c>
      <c r="O302">
        <v>112</v>
      </c>
      <c r="P302">
        <v>9.9056109999999999E-3</v>
      </c>
      <c r="Q302">
        <v>0.8</v>
      </c>
      <c r="R302">
        <v>9.2020505379999999</v>
      </c>
      <c r="S302" t="s">
        <v>16</v>
      </c>
    </row>
    <row r="303" spans="1:19" x14ac:dyDescent="0.35">
      <c r="A303">
        <v>5</v>
      </c>
      <c r="B303">
        <v>10</v>
      </c>
      <c r="C303">
        <v>2000</v>
      </c>
      <c r="D303">
        <v>2</v>
      </c>
      <c r="E303">
        <v>27699.385719999998</v>
      </c>
      <c r="F303">
        <v>5225.93199</v>
      </c>
      <c r="G303">
        <v>13195.62673</v>
      </c>
      <c r="H303">
        <v>6483.6519799999996</v>
      </c>
      <c r="I303">
        <v>1489.487179</v>
      </c>
      <c r="J303">
        <v>613.87430119999999</v>
      </c>
      <c r="K303">
        <v>690.81354799999997</v>
      </c>
      <c r="L303">
        <v>2</v>
      </c>
      <c r="M303">
        <v>0.93488755000000001</v>
      </c>
      <c r="O303">
        <v>82</v>
      </c>
      <c r="P303">
        <v>8.1621509999999994E-3</v>
      </c>
      <c r="Q303">
        <v>0.8</v>
      </c>
      <c r="R303">
        <v>9.2020505379999999</v>
      </c>
      <c r="S303" t="s">
        <v>16</v>
      </c>
    </row>
    <row r="304" spans="1:19" x14ac:dyDescent="0.35">
      <c r="A304">
        <v>5</v>
      </c>
      <c r="B304">
        <v>10</v>
      </c>
      <c r="C304">
        <v>2000</v>
      </c>
      <c r="D304">
        <v>1</v>
      </c>
      <c r="E304">
        <v>30302.26066</v>
      </c>
      <c r="F304">
        <v>7275.0898740000002</v>
      </c>
      <c r="G304">
        <v>13703.727339999999</v>
      </c>
      <c r="H304">
        <v>6528.2655020000002</v>
      </c>
      <c r="I304">
        <v>1492.192624</v>
      </c>
      <c r="J304">
        <v>613.87430119999999</v>
      </c>
      <c r="K304">
        <v>689.11102040000003</v>
      </c>
      <c r="L304">
        <v>2</v>
      </c>
      <c r="M304">
        <v>0.94132044100000001</v>
      </c>
      <c r="O304">
        <v>160</v>
      </c>
      <c r="P304">
        <v>9.7550689999999999E-3</v>
      </c>
      <c r="Q304">
        <v>0.6</v>
      </c>
      <c r="R304">
        <v>24.53880144</v>
      </c>
      <c r="S304" t="s">
        <v>16</v>
      </c>
    </row>
    <row r="305" spans="1:19" x14ac:dyDescent="0.35">
      <c r="A305">
        <v>5</v>
      </c>
      <c r="B305">
        <v>10</v>
      </c>
      <c r="C305">
        <v>2000</v>
      </c>
      <c r="D305">
        <v>2</v>
      </c>
      <c r="E305">
        <v>29755.081269999999</v>
      </c>
      <c r="F305">
        <v>7269.0203739999997</v>
      </c>
      <c r="G305">
        <v>13206.93218</v>
      </c>
      <c r="H305">
        <v>6483.6519799999996</v>
      </c>
      <c r="I305">
        <v>1489.427285</v>
      </c>
      <c r="J305">
        <v>613.87430119999999</v>
      </c>
      <c r="K305">
        <v>692.17515370000001</v>
      </c>
      <c r="L305">
        <v>2</v>
      </c>
      <c r="M305">
        <v>0.93488755000000001</v>
      </c>
      <c r="O305">
        <v>97</v>
      </c>
      <c r="P305">
        <v>8.391496E-3</v>
      </c>
      <c r="Q305">
        <v>0.6</v>
      </c>
      <c r="R305">
        <v>24.53880144</v>
      </c>
      <c r="S305" t="s">
        <v>16</v>
      </c>
    </row>
    <row r="306" spans="1:19" x14ac:dyDescent="0.35">
      <c r="A306">
        <v>5</v>
      </c>
      <c r="B306">
        <v>10</v>
      </c>
      <c r="C306">
        <v>2000</v>
      </c>
      <c r="D306">
        <v>1</v>
      </c>
      <c r="E306">
        <v>34385.193420000003</v>
      </c>
      <c r="F306">
        <v>11385.269780000001</v>
      </c>
      <c r="G306">
        <v>13754.74784</v>
      </c>
      <c r="H306">
        <v>6444.9734559999997</v>
      </c>
      <c r="I306">
        <v>1495.4969229999999</v>
      </c>
      <c r="J306">
        <v>613.87430119999999</v>
      </c>
      <c r="K306">
        <v>690.83111629999996</v>
      </c>
      <c r="L306">
        <v>2</v>
      </c>
      <c r="M306">
        <v>0.92931043599999996</v>
      </c>
      <c r="O306">
        <v>256</v>
      </c>
      <c r="P306">
        <v>9.9135620000000008E-3</v>
      </c>
      <c r="Q306">
        <v>0.4</v>
      </c>
      <c r="R306">
        <v>55.212303230000003</v>
      </c>
      <c r="S306" t="s">
        <v>16</v>
      </c>
    </row>
    <row r="307" spans="1:19" x14ac:dyDescent="0.35">
      <c r="A307">
        <v>5</v>
      </c>
      <c r="B307">
        <v>10</v>
      </c>
      <c r="C307">
        <v>2000</v>
      </c>
      <c r="D307">
        <v>2</v>
      </c>
      <c r="E307">
        <v>33839.180760000003</v>
      </c>
      <c r="F307">
        <v>11307.60771</v>
      </c>
      <c r="G307">
        <v>13298.446239999999</v>
      </c>
      <c r="H307">
        <v>6452.5381829999997</v>
      </c>
      <c r="I307">
        <v>1479.7708339999999</v>
      </c>
      <c r="J307">
        <v>613.87430119999999</v>
      </c>
      <c r="K307">
        <v>686.94349629999999</v>
      </c>
      <c r="L307">
        <v>2</v>
      </c>
      <c r="M307">
        <v>0.93040120500000001</v>
      </c>
      <c r="O307">
        <v>301</v>
      </c>
      <c r="P307">
        <v>1.2035905E-2</v>
      </c>
      <c r="Q307">
        <v>0.4</v>
      </c>
      <c r="R307">
        <v>55.212303230000003</v>
      </c>
      <c r="S307" t="s">
        <v>16</v>
      </c>
    </row>
    <row r="308" spans="1:19" x14ac:dyDescent="0.35">
      <c r="A308">
        <v>5</v>
      </c>
      <c r="B308">
        <v>40</v>
      </c>
      <c r="C308">
        <v>500</v>
      </c>
      <c r="D308">
        <v>1</v>
      </c>
      <c r="E308">
        <v>20308.067749999998</v>
      </c>
      <c r="F308">
        <v>3753.202284</v>
      </c>
      <c r="G308">
        <v>6095.2664999999997</v>
      </c>
      <c r="H308">
        <v>6060.0754189999998</v>
      </c>
      <c r="I308">
        <v>2593.2041519999998</v>
      </c>
      <c r="J308">
        <v>613.87430119999999</v>
      </c>
      <c r="K308">
        <v>1192.4450959999999</v>
      </c>
      <c r="L308">
        <v>6</v>
      </c>
      <c r="M308">
        <v>0.55359286699999999</v>
      </c>
      <c r="O308">
        <v>67</v>
      </c>
      <c r="P308">
        <v>9.7396519999999997E-3</v>
      </c>
      <c r="Q308">
        <v>0.8</v>
      </c>
      <c r="R308">
        <v>3.2473560930000001</v>
      </c>
      <c r="S308" t="s">
        <v>16</v>
      </c>
    </row>
    <row r="309" spans="1:19" x14ac:dyDescent="0.35">
      <c r="A309">
        <v>5</v>
      </c>
      <c r="B309">
        <v>40</v>
      </c>
      <c r="C309">
        <v>500</v>
      </c>
      <c r="D309">
        <v>2</v>
      </c>
      <c r="E309">
        <v>20479.59823</v>
      </c>
      <c r="F309">
        <v>3178.523353</v>
      </c>
      <c r="G309">
        <v>6649.8901830000004</v>
      </c>
      <c r="H309">
        <v>6617.0888519999999</v>
      </c>
      <c r="I309">
        <v>2336.0915199999999</v>
      </c>
      <c r="J309">
        <v>613.87430119999999</v>
      </c>
      <c r="K309">
        <v>1084.130024</v>
      </c>
      <c r="L309">
        <v>5</v>
      </c>
      <c r="M309">
        <v>0.60447650200000003</v>
      </c>
      <c r="O309">
        <v>161</v>
      </c>
      <c r="P309">
        <v>9.6130609999999991E-3</v>
      </c>
      <c r="Q309">
        <v>0.8</v>
      </c>
      <c r="R309">
        <v>3.2473560930000001</v>
      </c>
      <c r="S309" t="s">
        <v>16</v>
      </c>
    </row>
    <row r="310" spans="1:19" x14ac:dyDescent="0.35">
      <c r="A310">
        <v>5</v>
      </c>
      <c r="B310">
        <v>40</v>
      </c>
      <c r="C310">
        <v>500</v>
      </c>
      <c r="D310">
        <v>1</v>
      </c>
      <c r="E310">
        <v>21444.969969999998</v>
      </c>
      <c r="F310">
        <v>4334.7393149999998</v>
      </c>
      <c r="G310">
        <v>6566.2730009999996</v>
      </c>
      <c r="H310">
        <v>6470.0725510000002</v>
      </c>
      <c r="I310">
        <v>2368.8127089999998</v>
      </c>
      <c r="J310">
        <v>613.87430119999999</v>
      </c>
      <c r="K310">
        <v>1091.1980880000001</v>
      </c>
      <c r="L310">
        <v>5</v>
      </c>
      <c r="M310">
        <v>0.59104644200000001</v>
      </c>
      <c r="O310">
        <v>300</v>
      </c>
      <c r="P310">
        <v>1.2567874E-2</v>
      </c>
      <c r="Q310">
        <v>0.6</v>
      </c>
      <c r="R310">
        <v>8.6596162480000007</v>
      </c>
      <c r="S310" t="s">
        <v>16</v>
      </c>
    </row>
    <row r="311" spans="1:19" x14ac:dyDescent="0.35">
      <c r="A311">
        <v>5</v>
      </c>
      <c r="B311">
        <v>40</v>
      </c>
      <c r="C311">
        <v>500</v>
      </c>
      <c r="D311">
        <v>2</v>
      </c>
      <c r="E311">
        <v>21594.34866</v>
      </c>
      <c r="F311">
        <v>4286.5665550000003</v>
      </c>
      <c r="G311">
        <v>6676.1019839999999</v>
      </c>
      <c r="H311">
        <v>6643.3006519999999</v>
      </c>
      <c r="I311">
        <v>2306.6172710000001</v>
      </c>
      <c r="J311">
        <v>613.87430119999999</v>
      </c>
      <c r="K311">
        <v>1067.8878990000001</v>
      </c>
      <c r="L311">
        <v>5</v>
      </c>
      <c r="M311">
        <v>0.60687097099999998</v>
      </c>
      <c r="O311">
        <v>300</v>
      </c>
      <c r="P311">
        <v>1.1633431E-2</v>
      </c>
      <c r="Q311">
        <v>0.6</v>
      </c>
      <c r="R311">
        <v>8.6596162480000007</v>
      </c>
      <c r="S311" t="s">
        <v>16</v>
      </c>
    </row>
    <row r="312" spans="1:19" x14ac:dyDescent="0.35">
      <c r="A312">
        <v>5</v>
      </c>
      <c r="B312">
        <v>40</v>
      </c>
      <c r="C312">
        <v>500</v>
      </c>
      <c r="D312">
        <v>1</v>
      </c>
      <c r="E312">
        <v>23737.20695</v>
      </c>
      <c r="F312">
        <v>5690.8291790000003</v>
      </c>
      <c r="G312">
        <v>7250.597616</v>
      </c>
      <c r="H312">
        <v>7087.7752829999999</v>
      </c>
      <c r="I312">
        <v>2117.8627120000001</v>
      </c>
      <c r="J312">
        <v>613.87430119999999</v>
      </c>
      <c r="K312">
        <v>976.26785489999997</v>
      </c>
      <c r="L312">
        <v>4</v>
      </c>
      <c r="M312">
        <v>0.647474094</v>
      </c>
      <c r="O312">
        <v>301</v>
      </c>
      <c r="P312">
        <v>1.8845344999999999E-2</v>
      </c>
      <c r="Q312">
        <v>0.4</v>
      </c>
      <c r="R312">
        <v>19.48413656</v>
      </c>
      <c r="S312" t="s">
        <v>16</v>
      </c>
    </row>
    <row r="313" spans="1:19" x14ac:dyDescent="0.35">
      <c r="A313">
        <v>5</v>
      </c>
      <c r="B313">
        <v>40</v>
      </c>
      <c r="C313">
        <v>500</v>
      </c>
      <c r="D313">
        <v>2</v>
      </c>
      <c r="E313">
        <v>23930.426940000001</v>
      </c>
      <c r="F313">
        <v>6544.109031</v>
      </c>
      <c r="G313">
        <v>6712.6415999999999</v>
      </c>
      <c r="H313">
        <v>6661.5992050000004</v>
      </c>
      <c r="I313">
        <v>2320.5809180000001</v>
      </c>
      <c r="J313">
        <v>613.87430119999999</v>
      </c>
      <c r="K313">
        <v>1077.621881</v>
      </c>
      <c r="L313">
        <v>5</v>
      </c>
      <c r="M313">
        <v>0.60854255899999998</v>
      </c>
      <c r="O313">
        <v>300</v>
      </c>
      <c r="P313">
        <v>2.3298217999999999E-2</v>
      </c>
      <c r="Q313">
        <v>0.4</v>
      </c>
      <c r="R313">
        <v>19.48413656</v>
      </c>
      <c r="S313" t="s">
        <v>16</v>
      </c>
    </row>
    <row r="314" spans="1:19" x14ac:dyDescent="0.35">
      <c r="A314">
        <v>5</v>
      </c>
      <c r="B314">
        <v>40</v>
      </c>
      <c r="C314">
        <v>1000</v>
      </c>
      <c r="D314">
        <v>1</v>
      </c>
      <c r="E314">
        <v>22993.639749999998</v>
      </c>
      <c r="F314">
        <v>4999.3115959999996</v>
      </c>
      <c r="G314">
        <v>7228.4160309999997</v>
      </c>
      <c r="H314">
        <v>7083.812199</v>
      </c>
      <c r="I314">
        <v>2100.310551</v>
      </c>
      <c r="J314">
        <v>613.87430119999999</v>
      </c>
      <c r="K314">
        <v>967.91507200000001</v>
      </c>
      <c r="L314">
        <v>4</v>
      </c>
      <c r="M314">
        <v>0.64711206300000002</v>
      </c>
      <c r="O314">
        <v>103</v>
      </c>
      <c r="P314">
        <v>5.2985059999999997E-3</v>
      </c>
      <c r="Q314">
        <v>0.8</v>
      </c>
      <c r="R314">
        <v>5.3195188870000001</v>
      </c>
      <c r="S314" t="s">
        <v>16</v>
      </c>
    </row>
    <row r="315" spans="1:19" x14ac:dyDescent="0.35">
      <c r="A315">
        <v>5</v>
      </c>
      <c r="B315">
        <v>40</v>
      </c>
      <c r="C315">
        <v>1000</v>
      </c>
      <c r="D315">
        <v>2</v>
      </c>
      <c r="E315">
        <v>23122.30459</v>
      </c>
      <c r="F315">
        <v>4997.7123959999999</v>
      </c>
      <c r="G315">
        <v>7286.460709</v>
      </c>
      <c r="H315">
        <v>7153.1030270000001</v>
      </c>
      <c r="I315">
        <v>2096.9494049999998</v>
      </c>
      <c r="J315">
        <v>613.87430119999999</v>
      </c>
      <c r="K315">
        <v>974.2047503</v>
      </c>
      <c r="L315">
        <v>4</v>
      </c>
      <c r="M315">
        <v>0.65344183700000003</v>
      </c>
      <c r="O315">
        <v>139</v>
      </c>
      <c r="P315">
        <v>5.8400680000000003E-3</v>
      </c>
      <c r="Q315">
        <v>0.8</v>
      </c>
      <c r="R315">
        <v>5.3195188870000001</v>
      </c>
      <c r="S315" t="s">
        <v>16</v>
      </c>
    </row>
    <row r="316" spans="1:19" x14ac:dyDescent="0.35">
      <c r="A316">
        <v>5</v>
      </c>
      <c r="B316">
        <v>40</v>
      </c>
      <c r="C316">
        <v>1000</v>
      </c>
      <c r="D316">
        <v>1</v>
      </c>
      <c r="E316">
        <v>24671.51787</v>
      </c>
      <c r="F316">
        <v>6678.0636089999998</v>
      </c>
      <c r="G316">
        <v>7215.9253529999996</v>
      </c>
      <c r="H316">
        <v>7080.8811690000002</v>
      </c>
      <c r="I316">
        <v>2110.7403429999999</v>
      </c>
      <c r="J316">
        <v>613.87430119999999</v>
      </c>
      <c r="K316">
        <v>972.03309530000001</v>
      </c>
      <c r="L316">
        <v>4</v>
      </c>
      <c r="M316">
        <v>0.64684431099999995</v>
      </c>
      <c r="O316">
        <v>189</v>
      </c>
      <c r="P316">
        <v>9.9422699999999996E-3</v>
      </c>
      <c r="Q316">
        <v>0.6</v>
      </c>
      <c r="R316">
        <v>14.185383699999999</v>
      </c>
      <c r="S316" t="s">
        <v>16</v>
      </c>
    </row>
    <row r="317" spans="1:19" x14ac:dyDescent="0.35">
      <c r="A317">
        <v>5</v>
      </c>
      <c r="B317">
        <v>40</v>
      </c>
      <c r="C317">
        <v>1000</v>
      </c>
      <c r="D317">
        <v>2</v>
      </c>
      <c r="E317">
        <v>24582.210370000001</v>
      </c>
      <c r="F317">
        <v>5283.4636760000003</v>
      </c>
      <c r="G317">
        <v>8240.9236060000003</v>
      </c>
      <c r="H317">
        <v>7811.7806920000003</v>
      </c>
      <c r="I317">
        <v>1799.7328729999999</v>
      </c>
      <c r="J317">
        <v>613.87430119999999</v>
      </c>
      <c r="K317">
        <v>832.43521629999998</v>
      </c>
      <c r="L317">
        <v>3</v>
      </c>
      <c r="M317">
        <v>0.713612582</v>
      </c>
      <c r="O317">
        <v>163</v>
      </c>
      <c r="P317">
        <v>5.4984750000000001E-3</v>
      </c>
      <c r="Q317">
        <v>0.6</v>
      </c>
      <c r="R317">
        <v>14.185383699999999</v>
      </c>
      <c r="S317" t="s">
        <v>16</v>
      </c>
    </row>
    <row r="318" spans="1:19" x14ac:dyDescent="0.35">
      <c r="A318">
        <v>5</v>
      </c>
      <c r="B318">
        <v>40</v>
      </c>
      <c r="C318">
        <v>1000</v>
      </c>
      <c r="D318">
        <v>1</v>
      </c>
      <c r="E318">
        <v>27499.173169999998</v>
      </c>
      <c r="F318">
        <v>6247.6340490000002</v>
      </c>
      <c r="G318">
        <v>9937.5220119999994</v>
      </c>
      <c r="H318">
        <v>8524.7376789999998</v>
      </c>
      <c r="I318">
        <v>1487.916332</v>
      </c>
      <c r="J318">
        <v>613.87430119999999</v>
      </c>
      <c r="K318">
        <v>687.48879680000005</v>
      </c>
      <c r="L318">
        <v>2</v>
      </c>
      <c r="M318">
        <v>0.77874178900000002</v>
      </c>
      <c r="O318">
        <v>300</v>
      </c>
      <c r="P318">
        <v>1.3723978E-2</v>
      </c>
      <c r="Q318">
        <v>0.4</v>
      </c>
      <c r="R318">
        <v>31.917113319999999</v>
      </c>
      <c r="S318" t="s">
        <v>16</v>
      </c>
    </row>
    <row r="319" spans="1:19" x14ac:dyDescent="0.35">
      <c r="A319">
        <v>5</v>
      </c>
      <c r="B319">
        <v>40</v>
      </c>
      <c r="C319">
        <v>1000</v>
      </c>
      <c r="D319">
        <v>2</v>
      </c>
      <c r="E319">
        <v>27216.6371</v>
      </c>
      <c r="F319">
        <v>6239.4337539999997</v>
      </c>
      <c r="G319">
        <v>9650.8555250000009</v>
      </c>
      <c r="H319">
        <v>8540.0485599999993</v>
      </c>
      <c r="I319">
        <v>1485.0438489999999</v>
      </c>
      <c r="J319">
        <v>613.87430119999999</v>
      </c>
      <c r="K319">
        <v>687.38111530000003</v>
      </c>
      <c r="L319">
        <v>2</v>
      </c>
      <c r="M319">
        <v>0.78014044999999999</v>
      </c>
      <c r="O319">
        <v>300</v>
      </c>
      <c r="P319">
        <v>1.7092649000000001E-2</v>
      </c>
      <c r="Q319">
        <v>0.4</v>
      </c>
      <c r="R319">
        <v>31.917113319999999</v>
      </c>
      <c r="S319" t="s">
        <v>16</v>
      </c>
    </row>
    <row r="320" spans="1:19" x14ac:dyDescent="0.35">
      <c r="A320">
        <v>5</v>
      </c>
      <c r="B320">
        <v>40</v>
      </c>
      <c r="C320">
        <v>2000</v>
      </c>
      <c r="D320">
        <v>1</v>
      </c>
      <c r="E320">
        <v>26188.090800000002</v>
      </c>
      <c r="F320">
        <v>5005.9295270000002</v>
      </c>
      <c r="G320">
        <v>9864.7919949999996</v>
      </c>
      <c r="H320">
        <v>8518.6700820000005</v>
      </c>
      <c r="I320">
        <v>1494.653734</v>
      </c>
      <c r="J320">
        <v>613.87430119999999</v>
      </c>
      <c r="K320">
        <v>690.17116380000004</v>
      </c>
      <c r="L320">
        <v>2</v>
      </c>
      <c r="M320">
        <v>0.778187509</v>
      </c>
      <c r="O320">
        <v>72</v>
      </c>
      <c r="P320">
        <v>9.7362000000000004E-3</v>
      </c>
      <c r="Q320">
        <v>0.8</v>
      </c>
      <c r="R320">
        <v>7.5245707050000004</v>
      </c>
      <c r="S320" t="s">
        <v>16</v>
      </c>
    </row>
    <row r="321" spans="1:19" x14ac:dyDescent="0.35">
      <c r="A321">
        <v>5</v>
      </c>
      <c r="B321">
        <v>40</v>
      </c>
      <c r="C321">
        <v>2000</v>
      </c>
      <c r="D321">
        <v>2</v>
      </c>
      <c r="E321">
        <v>25830.120220000001</v>
      </c>
      <c r="F321">
        <v>5000.0106740000001</v>
      </c>
      <c r="G321">
        <v>9500.9560099999999</v>
      </c>
      <c r="H321">
        <v>8540.0485599999993</v>
      </c>
      <c r="I321">
        <v>1485.860068</v>
      </c>
      <c r="J321">
        <v>613.87430119999999</v>
      </c>
      <c r="K321">
        <v>689.37060980000001</v>
      </c>
      <c r="L321">
        <v>2</v>
      </c>
      <c r="M321">
        <v>0.78014044999999999</v>
      </c>
      <c r="O321">
        <v>125</v>
      </c>
      <c r="P321">
        <v>5.1177100000000001E-3</v>
      </c>
      <c r="Q321">
        <v>0.8</v>
      </c>
      <c r="R321">
        <v>7.5245707050000004</v>
      </c>
      <c r="S321" t="s">
        <v>16</v>
      </c>
    </row>
    <row r="322" spans="1:19" x14ac:dyDescent="0.35">
      <c r="A322">
        <v>5</v>
      </c>
      <c r="B322">
        <v>40</v>
      </c>
      <c r="C322">
        <v>2000</v>
      </c>
      <c r="D322">
        <v>1</v>
      </c>
      <c r="E322">
        <v>27765.244409999999</v>
      </c>
      <c r="F322">
        <v>3907.5973770000001</v>
      </c>
      <c r="G322">
        <v>12267.64798</v>
      </c>
      <c r="H322">
        <v>9422.9087380000001</v>
      </c>
      <c r="I322">
        <v>1062.8973860000001</v>
      </c>
      <c r="J322">
        <v>613.87430119999999</v>
      </c>
      <c r="K322">
        <v>490.31862940000002</v>
      </c>
      <c r="L322">
        <v>1</v>
      </c>
      <c r="M322">
        <v>0.86079045300000001</v>
      </c>
      <c r="O322">
        <v>21</v>
      </c>
      <c r="P322">
        <v>3.6724349999999999E-3</v>
      </c>
      <c r="Q322">
        <v>0.6</v>
      </c>
      <c r="R322">
        <v>20.065521879999999</v>
      </c>
      <c r="S322" t="s">
        <v>16</v>
      </c>
    </row>
    <row r="323" spans="1:19" x14ac:dyDescent="0.35">
      <c r="A323">
        <v>5</v>
      </c>
      <c r="B323">
        <v>40</v>
      </c>
      <c r="C323">
        <v>2000</v>
      </c>
      <c r="D323">
        <v>2</v>
      </c>
      <c r="E323">
        <v>27642.02663</v>
      </c>
      <c r="F323">
        <v>6660.2946080000002</v>
      </c>
      <c r="G323">
        <v>9710.0678250000001</v>
      </c>
      <c r="H323">
        <v>8488.0074010000008</v>
      </c>
      <c r="I323">
        <v>1482.293799</v>
      </c>
      <c r="J323">
        <v>613.87430119999999</v>
      </c>
      <c r="K323">
        <v>687.48869420000005</v>
      </c>
      <c r="L323">
        <v>2</v>
      </c>
      <c r="M323">
        <v>0.77538644800000001</v>
      </c>
      <c r="O323">
        <v>300</v>
      </c>
      <c r="P323">
        <v>1.9095351999999999E-2</v>
      </c>
      <c r="Q323">
        <v>0.6</v>
      </c>
      <c r="R323">
        <v>20.065521879999999</v>
      </c>
      <c r="S323" t="s">
        <v>16</v>
      </c>
    </row>
    <row r="324" spans="1:19" x14ac:dyDescent="0.35">
      <c r="A324">
        <v>5</v>
      </c>
      <c r="B324">
        <v>40</v>
      </c>
      <c r="C324">
        <v>2000</v>
      </c>
      <c r="D324">
        <v>1</v>
      </c>
      <c r="E324">
        <v>30154.29953</v>
      </c>
      <c r="F324">
        <v>6292.0942610000002</v>
      </c>
      <c r="G324">
        <v>12290.424290000001</v>
      </c>
      <c r="H324">
        <v>9404.6856779999998</v>
      </c>
      <c r="I324">
        <v>1062.899782</v>
      </c>
      <c r="J324">
        <v>613.87430119999999</v>
      </c>
      <c r="K324">
        <v>490.32122279999999</v>
      </c>
      <c r="L324">
        <v>1</v>
      </c>
      <c r="M324">
        <v>0.85912576100000004</v>
      </c>
      <c r="O324">
        <v>301</v>
      </c>
      <c r="P324">
        <v>4.7192535000000001E-2</v>
      </c>
      <c r="Q324">
        <v>0.4</v>
      </c>
      <c r="R324">
        <v>45.147424229999999</v>
      </c>
      <c r="S324" t="s">
        <v>16</v>
      </c>
    </row>
    <row r="325" spans="1:19" x14ac:dyDescent="0.35">
      <c r="A325">
        <v>5</v>
      </c>
      <c r="B325">
        <v>40</v>
      </c>
      <c r="C325">
        <v>2000</v>
      </c>
      <c r="D325">
        <v>2</v>
      </c>
      <c r="E325">
        <v>30045.15466</v>
      </c>
      <c r="F325">
        <v>6253.2136639999999</v>
      </c>
      <c r="G325">
        <v>12214.223400000001</v>
      </c>
      <c r="H325">
        <v>9420.2450320000007</v>
      </c>
      <c r="I325">
        <v>1053.271794</v>
      </c>
      <c r="J325">
        <v>613.87430119999999</v>
      </c>
      <c r="K325">
        <v>490.32646629999999</v>
      </c>
      <c r="L325">
        <v>1</v>
      </c>
      <c r="M325">
        <v>0.86054712099999997</v>
      </c>
      <c r="O325">
        <v>96</v>
      </c>
      <c r="P325">
        <v>8.720017E-3</v>
      </c>
      <c r="Q325">
        <v>0.4</v>
      </c>
      <c r="R325">
        <v>45.147424229999999</v>
      </c>
      <c r="S325" t="s">
        <v>16</v>
      </c>
    </row>
    <row r="326" spans="1:19" x14ac:dyDescent="0.35">
      <c r="A326">
        <v>5</v>
      </c>
      <c r="B326">
        <v>70</v>
      </c>
      <c r="C326">
        <v>500</v>
      </c>
      <c r="D326">
        <v>1</v>
      </c>
      <c r="E326">
        <v>20227.91749</v>
      </c>
      <c r="F326">
        <v>3723.0338299999999</v>
      </c>
      <c r="G326">
        <v>6005.671026</v>
      </c>
      <c r="H326">
        <v>6099.6890510000003</v>
      </c>
      <c r="I326">
        <v>2593.2041640000002</v>
      </c>
      <c r="J326">
        <v>613.87430119999999</v>
      </c>
      <c r="K326">
        <v>1192.4451200000001</v>
      </c>
      <c r="L326">
        <v>6</v>
      </c>
      <c r="M326">
        <v>0.41564051400000002</v>
      </c>
      <c r="O326">
        <v>48</v>
      </c>
      <c r="P326">
        <v>9.9039509999999994E-3</v>
      </c>
      <c r="Q326">
        <v>0.8</v>
      </c>
      <c r="R326">
        <v>3.117287777</v>
      </c>
      <c r="S326" t="s">
        <v>16</v>
      </c>
    </row>
    <row r="327" spans="1:19" x14ac:dyDescent="0.35">
      <c r="A327">
        <v>5</v>
      </c>
      <c r="B327">
        <v>70</v>
      </c>
      <c r="C327">
        <v>500</v>
      </c>
      <c r="D327">
        <v>2</v>
      </c>
      <c r="E327">
        <v>20484.847419999998</v>
      </c>
      <c r="F327">
        <v>3149.655033</v>
      </c>
      <c r="G327">
        <v>6618.8803889999999</v>
      </c>
      <c r="H327">
        <v>6690.4404180000001</v>
      </c>
      <c r="I327">
        <v>2330.026578</v>
      </c>
      <c r="J327">
        <v>613.87430119999999</v>
      </c>
      <c r="K327">
        <v>1081.970701</v>
      </c>
      <c r="L327">
        <v>5</v>
      </c>
      <c r="M327">
        <v>0.45589505800000002</v>
      </c>
      <c r="O327">
        <v>301</v>
      </c>
      <c r="P327">
        <v>4.9139520999999999E-2</v>
      </c>
      <c r="Q327">
        <v>0.8</v>
      </c>
      <c r="R327">
        <v>3.117287777</v>
      </c>
      <c r="S327" t="s">
        <v>16</v>
      </c>
    </row>
    <row r="328" spans="1:19" x14ac:dyDescent="0.35">
      <c r="A328">
        <v>5</v>
      </c>
      <c r="B328">
        <v>70</v>
      </c>
      <c r="C328">
        <v>500</v>
      </c>
      <c r="D328">
        <v>1</v>
      </c>
      <c r="E328">
        <v>21384.808980000002</v>
      </c>
      <c r="F328">
        <v>4257.4195339999997</v>
      </c>
      <c r="G328">
        <v>6488.7988420000001</v>
      </c>
      <c r="H328">
        <v>6572.3549059999996</v>
      </c>
      <c r="I328">
        <v>2363.659005</v>
      </c>
      <c r="J328">
        <v>613.87430119999999</v>
      </c>
      <c r="K328">
        <v>1088.7023939999999</v>
      </c>
      <c r="L328">
        <v>5</v>
      </c>
      <c r="M328">
        <v>0.44784856200000001</v>
      </c>
      <c r="O328">
        <v>300</v>
      </c>
      <c r="P328">
        <v>1.112665E-2</v>
      </c>
      <c r="Q328">
        <v>0.6</v>
      </c>
      <c r="R328">
        <v>8.3127674050000007</v>
      </c>
      <c r="S328" t="s">
        <v>16</v>
      </c>
    </row>
    <row r="329" spans="1:19" x14ac:dyDescent="0.35">
      <c r="A329">
        <v>5</v>
      </c>
      <c r="B329">
        <v>70</v>
      </c>
      <c r="C329">
        <v>500</v>
      </c>
      <c r="D329">
        <v>2</v>
      </c>
      <c r="E329">
        <v>21527.53514</v>
      </c>
      <c r="F329">
        <v>4230.8211959999999</v>
      </c>
      <c r="G329">
        <v>6602.8653100000001</v>
      </c>
      <c r="H329">
        <v>6673.7248520000003</v>
      </c>
      <c r="I329">
        <v>2327.8853119999999</v>
      </c>
      <c r="J329">
        <v>613.87430119999999</v>
      </c>
      <c r="K329">
        <v>1078.364167</v>
      </c>
      <c r="L329">
        <v>5</v>
      </c>
      <c r="M329">
        <v>0.454756039</v>
      </c>
      <c r="O329">
        <v>300</v>
      </c>
      <c r="P329">
        <v>1.1333698E-2</v>
      </c>
      <c r="Q329">
        <v>0.6</v>
      </c>
      <c r="R329">
        <v>8.3127674050000007</v>
      </c>
      <c r="S329" t="s">
        <v>16</v>
      </c>
    </row>
    <row r="330" spans="1:19" x14ac:dyDescent="0.35">
      <c r="A330">
        <v>5</v>
      </c>
      <c r="B330">
        <v>70</v>
      </c>
      <c r="C330">
        <v>500</v>
      </c>
      <c r="D330">
        <v>1</v>
      </c>
      <c r="E330">
        <v>23498.870790000001</v>
      </c>
      <c r="F330">
        <v>5511.1036320000003</v>
      </c>
      <c r="G330">
        <v>7119.8817689999996</v>
      </c>
      <c r="H330">
        <v>7187.5990400000001</v>
      </c>
      <c r="I330">
        <v>2098.7974519999998</v>
      </c>
      <c r="J330">
        <v>613.87430119999999</v>
      </c>
      <c r="K330">
        <v>967.61459360000003</v>
      </c>
      <c r="L330">
        <v>4</v>
      </c>
      <c r="M330">
        <v>0.48977207499999997</v>
      </c>
      <c r="O330">
        <v>300</v>
      </c>
      <c r="P330">
        <v>1.5317318E-2</v>
      </c>
      <c r="Q330">
        <v>0.4</v>
      </c>
      <c r="R330">
        <v>18.703726660000001</v>
      </c>
      <c r="S330" t="s">
        <v>16</v>
      </c>
    </row>
    <row r="331" spans="1:19" x14ac:dyDescent="0.35">
      <c r="A331">
        <v>5</v>
      </c>
      <c r="B331">
        <v>70</v>
      </c>
      <c r="C331">
        <v>500</v>
      </c>
      <c r="D331">
        <v>2</v>
      </c>
      <c r="E331">
        <v>23910.37183</v>
      </c>
      <c r="F331">
        <v>5481.1138609999998</v>
      </c>
      <c r="G331">
        <v>7357.4520899999998</v>
      </c>
      <c r="H331">
        <v>7411.044629</v>
      </c>
      <c r="I331">
        <v>2080.8706929999998</v>
      </c>
      <c r="J331">
        <v>613.87430119999999</v>
      </c>
      <c r="K331">
        <v>966.01625690000003</v>
      </c>
      <c r="L331">
        <v>4</v>
      </c>
      <c r="M331">
        <v>0.50499793900000001</v>
      </c>
      <c r="O331">
        <v>300</v>
      </c>
      <c r="P331">
        <v>2.9627344999999999E-2</v>
      </c>
      <c r="Q331">
        <v>0.4</v>
      </c>
      <c r="R331">
        <v>18.703726660000001</v>
      </c>
      <c r="S331" t="s">
        <v>16</v>
      </c>
    </row>
    <row r="332" spans="1:19" x14ac:dyDescent="0.35">
      <c r="A332">
        <v>5</v>
      </c>
      <c r="B332">
        <v>70</v>
      </c>
      <c r="C332">
        <v>1000</v>
      </c>
      <c r="D332">
        <v>1</v>
      </c>
      <c r="E332">
        <v>22988.098099999999</v>
      </c>
      <c r="F332">
        <v>4996.274848</v>
      </c>
      <c r="G332">
        <v>7121.9957299999996</v>
      </c>
      <c r="H332">
        <v>7185.222143</v>
      </c>
      <c r="I332">
        <v>2101.4918849999999</v>
      </c>
      <c r="J332">
        <v>613.87430119999999</v>
      </c>
      <c r="K332">
        <v>969.23919069999999</v>
      </c>
      <c r="L332">
        <v>4</v>
      </c>
      <c r="M332">
        <v>0.48961010999999999</v>
      </c>
      <c r="O332">
        <v>171</v>
      </c>
      <c r="P332">
        <v>8.4799149999999993E-3</v>
      </c>
      <c r="Q332">
        <v>0.8</v>
      </c>
      <c r="R332">
        <v>5.3003728099999998</v>
      </c>
      <c r="S332" t="s">
        <v>16</v>
      </c>
    </row>
    <row r="333" spans="1:19" x14ac:dyDescent="0.35">
      <c r="A333">
        <v>5</v>
      </c>
      <c r="B333">
        <v>70</v>
      </c>
      <c r="C333">
        <v>1000</v>
      </c>
      <c r="D333">
        <v>2</v>
      </c>
      <c r="E333">
        <v>23138.739880000001</v>
      </c>
      <c r="F333">
        <v>3864.6081039999999</v>
      </c>
      <c r="G333">
        <v>7973.0922330000003</v>
      </c>
      <c r="H333">
        <v>8015.3206559999999</v>
      </c>
      <c r="I333">
        <v>1823.760736</v>
      </c>
      <c r="J333">
        <v>613.87430119999999</v>
      </c>
      <c r="K333">
        <v>848.08385329999999</v>
      </c>
      <c r="L333">
        <v>3</v>
      </c>
      <c r="M333">
        <v>0.54617407100000004</v>
      </c>
      <c r="O333">
        <v>300</v>
      </c>
      <c r="P333">
        <v>5.4021561000000003E-2</v>
      </c>
      <c r="Q333">
        <v>0.8</v>
      </c>
      <c r="R333">
        <v>5.3003728099999998</v>
      </c>
      <c r="S333" t="s">
        <v>16</v>
      </c>
    </row>
    <row r="334" spans="1:19" x14ac:dyDescent="0.35">
      <c r="A334">
        <v>5</v>
      </c>
      <c r="B334">
        <v>70</v>
      </c>
      <c r="C334">
        <v>1000</v>
      </c>
      <c r="D334">
        <v>1</v>
      </c>
      <c r="E334">
        <v>24821.473429999998</v>
      </c>
      <c r="F334">
        <v>5327.2775609999999</v>
      </c>
      <c r="G334">
        <v>8072.8060480000004</v>
      </c>
      <c r="H334">
        <v>8119.0007580000001</v>
      </c>
      <c r="I334">
        <v>1840.8909180000001</v>
      </c>
      <c r="J334">
        <v>613.87430119999999</v>
      </c>
      <c r="K334">
        <v>847.62384259999999</v>
      </c>
      <c r="L334">
        <v>3</v>
      </c>
      <c r="M334">
        <v>0.55323896400000006</v>
      </c>
      <c r="O334">
        <v>300</v>
      </c>
      <c r="P334">
        <v>1.6590770000000001E-2</v>
      </c>
      <c r="Q334">
        <v>0.6</v>
      </c>
      <c r="R334">
        <v>14.13432749</v>
      </c>
      <c r="S334" t="s">
        <v>16</v>
      </c>
    </row>
    <row r="335" spans="1:19" x14ac:dyDescent="0.35">
      <c r="A335">
        <v>5</v>
      </c>
      <c r="B335">
        <v>70</v>
      </c>
      <c r="C335">
        <v>1000</v>
      </c>
      <c r="D335">
        <v>2</v>
      </c>
      <c r="E335">
        <v>24635.1774</v>
      </c>
      <c r="F335">
        <v>5265.2625340000004</v>
      </c>
      <c r="G335">
        <v>8046.7786969999997</v>
      </c>
      <c r="H335">
        <v>8089.5057699999998</v>
      </c>
      <c r="I335">
        <v>1791.8366410000001</v>
      </c>
      <c r="J335">
        <v>613.87430119999999</v>
      </c>
      <c r="K335">
        <v>827.9194579</v>
      </c>
      <c r="L335">
        <v>3</v>
      </c>
      <c r="M335">
        <v>0.55122913799999995</v>
      </c>
      <c r="O335">
        <v>283</v>
      </c>
      <c r="P335">
        <v>9.5458490000000003E-3</v>
      </c>
      <c r="Q335">
        <v>0.6</v>
      </c>
      <c r="R335">
        <v>14.13432749</v>
      </c>
      <c r="S335" t="s">
        <v>16</v>
      </c>
    </row>
    <row r="336" spans="1:19" x14ac:dyDescent="0.35">
      <c r="A336">
        <v>5</v>
      </c>
      <c r="B336">
        <v>70</v>
      </c>
      <c r="C336">
        <v>1000</v>
      </c>
      <c r="D336">
        <v>1</v>
      </c>
      <c r="E336">
        <v>27267.984530000002</v>
      </c>
      <c r="F336">
        <v>6251.5053079999998</v>
      </c>
      <c r="G336">
        <v>9124.4546019999998</v>
      </c>
      <c r="H336">
        <v>9093.3307409999998</v>
      </c>
      <c r="I336">
        <v>1494.651977</v>
      </c>
      <c r="J336">
        <v>613.87430119999999</v>
      </c>
      <c r="K336">
        <v>690.16760480000005</v>
      </c>
      <c r="L336">
        <v>2</v>
      </c>
      <c r="M336">
        <v>0.61963103900000005</v>
      </c>
      <c r="O336">
        <v>300</v>
      </c>
      <c r="P336">
        <v>1.1158988999999999E-2</v>
      </c>
      <c r="Q336">
        <v>0.4</v>
      </c>
      <c r="R336">
        <v>31.802236860000001</v>
      </c>
      <c r="S336" t="s">
        <v>16</v>
      </c>
    </row>
    <row r="337" spans="1:19" x14ac:dyDescent="0.35">
      <c r="A337">
        <v>5</v>
      </c>
      <c r="B337">
        <v>70</v>
      </c>
      <c r="C337">
        <v>1000</v>
      </c>
      <c r="D337">
        <v>2</v>
      </c>
      <c r="E337">
        <v>27227.754870000001</v>
      </c>
      <c r="F337">
        <v>6236.9760310000001</v>
      </c>
      <c r="G337">
        <v>9104.2723380000007</v>
      </c>
      <c r="H337">
        <v>9090.4169650000003</v>
      </c>
      <c r="I337">
        <v>1489.5451760000001</v>
      </c>
      <c r="J337">
        <v>613.87430119999999</v>
      </c>
      <c r="K337">
        <v>692.67006279999998</v>
      </c>
      <c r="L337">
        <v>2</v>
      </c>
      <c r="M337">
        <v>0.61943249099999997</v>
      </c>
      <c r="O337">
        <v>300</v>
      </c>
      <c r="P337">
        <v>4.5068431999999999E-2</v>
      </c>
      <c r="Q337">
        <v>0.4</v>
      </c>
      <c r="R337">
        <v>31.802236860000001</v>
      </c>
      <c r="S337" t="s">
        <v>16</v>
      </c>
    </row>
    <row r="338" spans="1:19" x14ac:dyDescent="0.35">
      <c r="A338">
        <v>5</v>
      </c>
      <c r="B338">
        <v>70</v>
      </c>
      <c r="C338">
        <v>2000</v>
      </c>
      <c r="D338">
        <v>1</v>
      </c>
      <c r="E338">
        <v>26071.971570000002</v>
      </c>
      <c r="F338">
        <v>4994.4238619999996</v>
      </c>
      <c r="G338">
        <v>9184.5640839999996</v>
      </c>
      <c r="H338">
        <v>9116.1781190000002</v>
      </c>
      <c r="I338">
        <v>1479.5384160000001</v>
      </c>
      <c r="J338">
        <v>613.87430119999999</v>
      </c>
      <c r="K338">
        <v>683.39279169999998</v>
      </c>
      <c r="L338">
        <v>2</v>
      </c>
      <c r="M338">
        <v>0.62118788800000002</v>
      </c>
      <c r="O338">
        <v>97</v>
      </c>
      <c r="P338">
        <v>9.507171E-3</v>
      </c>
      <c r="Q338">
        <v>0.8</v>
      </c>
      <c r="R338">
        <v>7.514503511</v>
      </c>
      <c r="S338" t="s">
        <v>16</v>
      </c>
    </row>
    <row r="339" spans="1:19" x14ac:dyDescent="0.35">
      <c r="A339">
        <v>5</v>
      </c>
      <c r="B339">
        <v>70</v>
      </c>
      <c r="C339">
        <v>2000</v>
      </c>
      <c r="D339">
        <v>2</v>
      </c>
      <c r="E339">
        <v>25802.836459999999</v>
      </c>
      <c r="F339">
        <v>4996.868348</v>
      </c>
      <c r="G339">
        <v>8994.6266419999993</v>
      </c>
      <c r="H339">
        <v>9025.5467069999995</v>
      </c>
      <c r="I339">
        <v>1483.1753679999999</v>
      </c>
      <c r="J339">
        <v>613.87430119999999</v>
      </c>
      <c r="K339">
        <v>688.74509569999998</v>
      </c>
      <c r="L339">
        <v>2</v>
      </c>
      <c r="M339">
        <v>0.61501214900000001</v>
      </c>
      <c r="O339">
        <v>302</v>
      </c>
      <c r="P339">
        <v>1.2784917E-2</v>
      </c>
      <c r="Q339">
        <v>0.8</v>
      </c>
      <c r="R339">
        <v>7.514503511</v>
      </c>
      <c r="S339" t="s">
        <v>16</v>
      </c>
    </row>
    <row r="340" spans="1:19" x14ac:dyDescent="0.35">
      <c r="A340">
        <v>5</v>
      </c>
      <c r="B340">
        <v>70</v>
      </c>
      <c r="C340">
        <v>2000</v>
      </c>
      <c r="D340">
        <v>1</v>
      </c>
      <c r="E340">
        <v>27759.373080000001</v>
      </c>
      <c r="F340">
        <v>6691.3066849999996</v>
      </c>
      <c r="G340">
        <v>9163.2282099999993</v>
      </c>
      <c r="H340">
        <v>9096.9993809999996</v>
      </c>
      <c r="I340">
        <v>1501.582602</v>
      </c>
      <c r="J340">
        <v>613.87430119999999</v>
      </c>
      <c r="K340">
        <v>692.38190120000002</v>
      </c>
      <c r="L340">
        <v>2</v>
      </c>
      <c r="M340">
        <v>0.61988102499999997</v>
      </c>
      <c r="O340">
        <v>300</v>
      </c>
      <c r="P340">
        <v>4.9475155E-2</v>
      </c>
      <c r="Q340">
        <v>0.6</v>
      </c>
      <c r="R340">
        <v>20.038676030000001</v>
      </c>
      <c r="S340" t="s">
        <v>16</v>
      </c>
    </row>
    <row r="341" spans="1:19" x14ac:dyDescent="0.35">
      <c r="A341">
        <v>5</v>
      </c>
      <c r="B341">
        <v>70</v>
      </c>
      <c r="C341">
        <v>2000</v>
      </c>
      <c r="D341">
        <v>2</v>
      </c>
      <c r="E341">
        <v>27265.681779999999</v>
      </c>
      <c r="F341">
        <v>3887.7905059999998</v>
      </c>
      <c r="G341">
        <v>10779.31998</v>
      </c>
      <c r="H341">
        <v>10441.09103</v>
      </c>
      <c r="I341">
        <v>1053.272481</v>
      </c>
      <c r="J341">
        <v>613.87430119999999</v>
      </c>
      <c r="K341">
        <v>490.33348410000002</v>
      </c>
      <c r="L341">
        <v>1</v>
      </c>
      <c r="M341">
        <v>0.71146912699999998</v>
      </c>
      <c r="O341">
        <v>115</v>
      </c>
      <c r="P341">
        <v>8.2177129999999998E-3</v>
      </c>
      <c r="Q341">
        <v>0.6</v>
      </c>
      <c r="R341">
        <v>20.038676030000001</v>
      </c>
      <c r="S341" t="s">
        <v>16</v>
      </c>
    </row>
    <row r="342" spans="1:19" x14ac:dyDescent="0.35">
      <c r="A342">
        <v>5</v>
      </c>
      <c r="B342">
        <v>70</v>
      </c>
      <c r="C342">
        <v>2000</v>
      </c>
      <c r="D342">
        <v>1</v>
      </c>
      <c r="E342">
        <v>29768.860410000001</v>
      </c>
      <c r="F342">
        <v>6286.3509860000004</v>
      </c>
      <c r="G342">
        <v>10770.87601</v>
      </c>
      <c r="H342">
        <v>10544.54112</v>
      </c>
      <c r="I342">
        <v>1062.8979260000001</v>
      </c>
      <c r="J342">
        <v>613.87430119999999</v>
      </c>
      <c r="K342">
        <v>490.32006539999998</v>
      </c>
      <c r="L342">
        <v>1</v>
      </c>
      <c r="M342">
        <v>0.71851834699999995</v>
      </c>
      <c r="O342">
        <v>300</v>
      </c>
      <c r="P342">
        <v>5.7511428000000003E-2</v>
      </c>
      <c r="Q342">
        <v>0.4</v>
      </c>
      <c r="R342">
        <v>45.087021069999999</v>
      </c>
      <c r="S342" t="s">
        <v>16</v>
      </c>
    </row>
    <row r="343" spans="1:19" x14ac:dyDescent="0.35">
      <c r="A343">
        <v>5</v>
      </c>
      <c r="B343">
        <v>70</v>
      </c>
      <c r="C343">
        <v>2000</v>
      </c>
      <c r="D343">
        <v>2</v>
      </c>
      <c r="E343">
        <v>29630.956689999999</v>
      </c>
      <c r="F343">
        <v>6247.5248439999996</v>
      </c>
      <c r="G343">
        <v>10819.47661</v>
      </c>
      <c r="H343">
        <v>10406.48904</v>
      </c>
      <c r="I343">
        <v>1053.2706390000001</v>
      </c>
      <c r="J343">
        <v>613.87430119999999</v>
      </c>
      <c r="K343">
        <v>490.321258</v>
      </c>
      <c r="L343">
        <v>1</v>
      </c>
      <c r="M343">
        <v>0.70911130300000003</v>
      </c>
      <c r="O343">
        <v>100</v>
      </c>
      <c r="P343">
        <v>1.8770500000000001E-4</v>
      </c>
      <c r="Q343">
        <v>0.4</v>
      </c>
      <c r="R343">
        <v>45.087021069999999</v>
      </c>
      <c r="S343" t="s">
        <v>16</v>
      </c>
    </row>
    <row r="344" spans="1:19" x14ac:dyDescent="0.35">
      <c r="A344">
        <v>5</v>
      </c>
      <c r="B344">
        <v>100</v>
      </c>
      <c r="C344">
        <v>500</v>
      </c>
      <c r="D344">
        <v>1</v>
      </c>
      <c r="E344">
        <v>19771.978940000001</v>
      </c>
      <c r="F344">
        <v>3733.7581610000002</v>
      </c>
      <c r="G344">
        <v>5791.59998</v>
      </c>
      <c r="H344">
        <v>5889.6248439999999</v>
      </c>
      <c r="I344">
        <v>2589.819129</v>
      </c>
      <c r="J344">
        <v>606.80188980000003</v>
      </c>
      <c r="K344">
        <v>1160.3749359999999</v>
      </c>
      <c r="L344">
        <v>6</v>
      </c>
      <c r="M344">
        <v>0.22299065500000001</v>
      </c>
      <c r="O344">
        <v>41</v>
      </c>
      <c r="P344">
        <v>9.8678399999999993E-3</v>
      </c>
      <c r="Q344">
        <v>0.8</v>
      </c>
      <c r="R344">
        <v>3.1676588059999999</v>
      </c>
      <c r="S344" t="s">
        <v>16</v>
      </c>
    </row>
    <row r="345" spans="1:19" x14ac:dyDescent="0.35">
      <c r="A345">
        <v>5</v>
      </c>
      <c r="B345">
        <v>100</v>
      </c>
      <c r="C345">
        <v>500</v>
      </c>
      <c r="D345">
        <v>2</v>
      </c>
      <c r="E345">
        <v>19409.705910000001</v>
      </c>
      <c r="F345">
        <v>3146.7327780000001</v>
      </c>
      <c r="G345">
        <v>6118.6360969999996</v>
      </c>
      <c r="H345">
        <v>6186.5757210000002</v>
      </c>
      <c r="I345">
        <v>2282.6612749999999</v>
      </c>
      <c r="J345">
        <v>606.80188980000003</v>
      </c>
      <c r="K345">
        <v>1068.2981440000001</v>
      </c>
      <c r="L345">
        <v>5</v>
      </c>
      <c r="M345">
        <v>0.23423369199999999</v>
      </c>
      <c r="O345">
        <v>65</v>
      </c>
      <c r="P345">
        <v>5.0192689999999998E-3</v>
      </c>
      <c r="Q345">
        <v>0.8</v>
      </c>
      <c r="R345">
        <v>3.1676588059999999</v>
      </c>
      <c r="S345" t="s">
        <v>16</v>
      </c>
    </row>
    <row r="346" spans="1:19" x14ac:dyDescent="0.35">
      <c r="A346">
        <v>5</v>
      </c>
      <c r="B346">
        <v>100</v>
      </c>
      <c r="C346">
        <v>500</v>
      </c>
      <c r="D346">
        <v>1</v>
      </c>
      <c r="E346">
        <v>21500.378280000001</v>
      </c>
      <c r="F346">
        <v>4361.7384359999996</v>
      </c>
      <c r="G346">
        <v>6463.4354759999997</v>
      </c>
      <c r="H346">
        <v>6544.2922589999998</v>
      </c>
      <c r="I346">
        <v>2404.3431810000002</v>
      </c>
      <c r="J346">
        <v>635.74997919999998</v>
      </c>
      <c r="K346">
        <v>1090.8189440000001</v>
      </c>
      <c r="L346">
        <v>5</v>
      </c>
      <c r="M346">
        <v>0.245399114</v>
      </c>
      <c r="O346">
        <v>75</v>
      </c>
      <c r="P346">
        <v>6.7321610000000004E-3</v>
      </c>
      <c r="Q346">
        <v>0.6</v>
      </c>
      <c r="R346">
        <v>8.6571952109999994</v>
      </c>
      <c r="S346" t="s">
        <v>16</v>
      </c>
    </row>
    <row r="347" spans="1:19" x14ac:dyDescent="0.35">
      <c r="A347">
        <v>5</v>
      </c>
      <c r="B347">
        <v>100</v>
      </c>
      <c r="C347">
        <v>500</v>
      </c>
      <c r="D347">
        <v>2</v>
      </c>
      <c r="E347">
        <v>21223.506600000001</v>
      </c>
      <c r="F347">
        <v>4977.784686</v>
      </c>
      <c r="G347">
        <v>5887.9339989999999</v>
      </c>
      <c r="H347">
        <v>5978.5003610000003</v>
      </c>
      <c r="I347">
        <v>2554.2112010000001</v>
      </c>
      <c r="J347">
        <v>635.74997919999998</v>
      </c>
      <c r="K347">
        <v>1189.3263730000001</v>
      </c>
      <c r="L347">
        <v>6</v>
      </c>
      <c r="M347">
        <v>0.224182942</v>
      </c>
      <c r="O347">
        <v>63</v>
      </c>
      <c r="P347">
        <v>7.6031060000000001E-3</v>
      </c>
      <c r="Q347">
        <v>0.6</v>
      </c>
      <c r="R347">
        <v>8.6571952109999994</v>
      </c>
      <c r="S347" t="s">
        <v>16</v>
      </c>
    </row>
    <row r="348" spans="1:19" x14ac:dyDescent="0.35">
      <c r="A348">
        <v>5</v>
      </c>
      <c r="B348">
        <v>100</v>
      </c>
      <c r="C348">
        <v>500</v>
      </c>
      <c r="D348">
        <v>1</v>
      </c>
      <c r="E348">
        <v>23461.538509999998</v>
      </c>
      <c r="F348">
        <v>6827.4085450000002</v>
      </c>
      <c r="G348">
        <v>6481.4349400000001</v>
      </c>
      <c r="H348">
        <v>6560.4380529999999</v>
      </c>
      <c r="I348">
        <v>2312.65065</v>
      </c>
      <c r="J348">
        <v>465.72808320000001</v>
      </c>
      <c r="K348">
        <v>813.87823349999996</v>
      </c>
      <c r="L348">
        <v>5</v>
      </c>
      <c r="M348">
        <v>0.245593477</v>
      </c>
      <c r="O348">
        <v>300</v>
      </c>
      <c r="P348">
        <v>2.0029215E-2</v>
      </c>
      <c r="Q348">
        <v>0.4</v>
      </c>
      <c r="R348">
        <v>20.920539470000001</v>
      </c>
      <c r="S348" t="s">
        <v>16</v>
      </c>
    </row>
    <row r="349" spans="1:19" x14ac:dyDescent="0.35">
      <c r="A349">
        <v>5</v>
      </c>
      <c r="B349">
        <v>100</v>
      </c>
      <c r="C349">
        <v>500</v>
      </c>
      <c r="D349">
        <v>2</v>
      </c>
      <c r="E349">
        <v>23000.22248</v>
      </c>
      <c r="F349">
        <v>6698.6008110000002</v>
      </c>
      <c r="G349">
        <v>6357.0872470000004</v>
      </c>
      <c r="H349">
        <v>6426.5839159999996</v>
      </c>
      <c r="I349">
        <v>2243.813283</v>
      </c>
      <c r="J349">
        <v>465.72808320000001</v>
      </c>
      <c r="K349">
        <v>808.40913550000005</v>
      </c>
      <c r="L349">
        <v>5</v>
      </c>
      <c r="M349">
        <v>0.24058257599999999</v>
      </c>
      <c r="O349">
        <v>300</v>
      </c>
      <c r="P349">
        <v>2.4822400000000001E-2</v>
      </c>
      <c r="Q349">
        <v>0.4</v>
      </c>
      <c r="R349">
        <v>20.920539470000001</v>
      </c>
      <c r="S349" t="s">
        <v>16</v>
      </c>
    </row>
    <row r="350" spans="1:19" x14ac:dyDescent="0.35">
      <c r="A350">
        <v>5</v>
      </c>
      <c r="B350">
        <v>100</v>
      </c>
      <c r="C350">
        <v>1000</v>
      </c>
      <c r="D350">
        <v>1</v>
      </c>
      <c r="E350">
        <v>22984.439920000001</v>
      </c>
      <c r="F350">
        <v>5003.5831099999996</v>
      </c>
      <c r="G350">
        <v>7110.7067500000003</v>
      </c>
      <c r="H350">
        <v>7178.4240220000002</v>
      </c>
      <c r="I350">
        <v>2106.123595</v>
      </c>
      <c r="J350">
        <v>613.87430119999999</v>
      </c>
      <c r="K350">
        <v>971.72814630000005</v>
      </c>
      <c r="L350">
        <v>4</v>
      </c>
      <c r="M350">
        <v>0.289607638</v>
      </c>
      <c r="O350">
        <v>138</v>
      </c>
      <c r="P350">
        <v>8.2124229999999999E-3</v>
      </c>
      <c r="Q350">
        <v>0.8</v>
      </c>
      <c r="R350">
        <v>5.3275125589999996</v>
      </c>
      <c r="S350" t="s">
        <v>16</v>
      </c>
    </row>
    <row r="351" spans="1:19" x14ac:dyDescent="0.35">
      <c r="A351">
        <v>5</v>
      </c>
      <c r="B351">
        <v>100</v>
      </c>
      <c r="C351">
        <v>1000</v>
      </c>
      <c r="D351">
        <v>2</v>
      </c>
      <c r="E351">
        <v>23122.192849999999</v>
      </c>
      <c r="F351">
        <v>4988.5312169999997</v>
      </c>
      <c r="G351">
        <v>7213.240315</v>
      </c>
      <c r="H351">
        <v>7268.2572819999996</v>
      </c>
      <c r="I351">
        <v>2074.5356780000002</v>
      </c>
      <c r="J351">
        <v>613.87430119999999</v>
      </c>
      <c r="K351">
        <v>963.75405799999999</v>
      </c>
      <c r="L351">
        <v>4</v>
      </c>
      <c r="M351">
        <v>0.29323188700000002</v>
      </c>
      <c r="O351">
        <v>147</v>
      </c>
      <c r="P351">
        <v>6.8034610000000002E-3</v>
      </c>
      <c r="Q351">
        <v>0.8</v>
      </c>
      <c r="R351">
        <v>5.3275125589999996</v>
      </c>
      <c r="S351" t="s">
        <v>16</v>
      </c>
    </row>
    <row r="352" spans="1:19" x14ac:dyDescent="0.35">
      <c r="A352">
        <v>5</v>
      </c>
      <c r="B352">
        <v>100</v>
      </c>
      <c r="C352">
        <v>1000</v>
      </c>
      <c r="D352">
        <v>1</v>
      </c>
      <c r="E352">
        <v>24691.13841</v>
      </c>
      <c r="F352">
        <v>6671.2291640000003</v>
      </c>
      <c r="G352">
        <v>7134.3160310000003</v>
      </c>
      <c r="H352">
        <v>7200.5155400000003</v>
      </c>
      <c r="I352">
        <v>2102.1947369999998</v>
      </c>
      <c r="J352">
        <v>613.87430119999999</v>
      </c>
      <c r="K352">
        <v>969.00863230000004</v>
      </c>
      <c r="L352">
        <v>4</v>
      </c>
      <c r="M352">
        <v>0.290498902</v>
      </c>
      <c r="O352">
        <v>300</v>
      </c>
      <c r="P352">
        <v>1.1126896000000001E-2</v>
      </c>
      <c r="Q352">
        <v>0.6</v>
      </c>
      <c r="R352">
        <v>14.20670016</v>
      </c>
      <c r="S352" t="s">
        <v>16</v>
      </c>
    </row>
    <row r="353" spans="1:19" x14ac:dyDescent="0.35">
      <c r="A353">
        <v>5</v>
      </c>
      <c r="B353">
        <v>100</v>
      </c>
      <c r="C353">
        <v>1000</v>
      </c>
      <c r="D353">
        <v>2</v>
      </c>
      <c r="E353">
        <v>24568.239699999998</v>
      </c>
      <c r="F353">
        <v>5285.2131980000004</v>
      </c>
      <c r="G353">
        <v>8000.0414860000001</v>
      </c>
      <c r="H353">
        <v>8042.7685590000001</v>
      </c>
      <c r="I353">
        <v>1798.4092109999999</v>
      </c>
      <c r="J353">
        <v>613.87430119999999</v>
      </c>
      <c r="K353">
        <v>827.93294490000005</v>
      </c>
      <c r="L353">
        <v>3</v>
      </c>
      <c r="M353">
        <v>0.32447891000000001</v>
      </c>
      <c r="O353">
        <v>300</v>
      </c>
      <c r="P353">
        <v>1.297567E-2</v>
      </c>
      <c r="Q353">
        <v>0.6</v>
      </c>
      <c r="R353">
        <v>14.20670016</v>
      </c>
      <c r="S353" t="s">
        <v>16</v>
      </c>
    </row>
    <row r="354" spans="1:19" x14ac:dyDescent="0.35">
      <c r="A354">
        <v>5</v>
      </c>
      <c r="B354">
        <v>100</v>
      </c>
      <c r="C354">
        <v>1000</v>
      </c>
      <c r="D354">
        <v>1</v>
      </c>
      <c r="E354">
        <v>27503.45204</v>
      </c>
      <c r="F354">
        <v>4038.8741190000001</v>
      </c>
      <c r="G354">
        <v>10640.8896</v>
      </c>
      <c r="H354">
        <v>10656.58195</v>
      </c>
      <c r="I354">
        <v>1062.9026389999999</v>
      </c>
      <c r="J354">
        <v>613.87430119999999</v>
      </c>
      <c r="K354">
        <v>490.32942780000002</v>
      </c>
      <c r="L354">
        <v>1</v>
      </c>
      <c r="M354">
        <v>0.429931071</v>
      </c>
      <c r="O354">
        <v>300</v>
      </c>
      <c r="P354">
        <v>4.3475245000000003E-2</v>
      </c>
      <c r="Q354">
        <v>0.4</v>
      </c>
      <c r="R354">
        <v>31.965075349999999</v>
      </c>
      <c r="S354" t="s">
        <v>16</v>
      </c>
    </row>
    <row r="355" spans="1:19" x14ac:dyDescent="0.35">
      <c r="A355">
        <v>5</v>
      </c>
      <c r="B355">
        <v>100</v>
      </c>
      <c r="C355">
        <v>1000</v>
      </c>
      <c r="D355">
        <v>2</v>
      </c>
      <c r="E355">
        <v>27126.14129</v>
      </c>
      <c r="F355">
        <v>6230.7840539999997</v>
      </c>
      <c r="G355">
        <v>9045.9623520000005</v>
      </c>
      <c r="H355">
        <v>9069.0768329999992</v>
      </c>
      <c r="I355">
        <v>1479.7903220000001</v>
      </c>
      <c r="J355">
        <v>613.87430119999999</v>
      </c>
      <c r="K355">
        <v>686.65343150000001</v>
      </c>
      <c r="L355">
        <v>2</v>
      </c>
      <c r="M355">
        <v>0.36588447699999999</v>
      </c>
      <c r="O355">
        <v>300</v>
      </c>
      <c r="P355">
        <v>7.7940994E-2</v>
      </c>
      <c r="Q355">
        <v>0.4</v>
      </c>
      <c r="R355">
        <v>31.965075349999999</v>
      </c>
      <c r="S355" t="s">
        <v>16</v>
      </c>
    </row>
    <row r="356" spans="1:19" x14ac:dyDescent="0.35">
      <c r="A356">
        <v>5</v>
      </c>
      <c r="B356">
        <v>100</v>
      </c>
      <c r="C356">
        <v>2000</v>
      </c>
      <c r="D356">
        <v>1</v>
      </c>
      <c r="E356">
        <v>25960.305390000001</v>
      </c>
      <c r="F356">
        <v>5000.8403150000004</v>
      </c>
      <c r="G356">
        <v>9065.1715850000001</v>
      </c>
      <c r="H356">
        <v>9097.6723849999998</v>
      </c>
      <c r="I356">
        <v>1493.375959</v>
      </c>
      <c r="J356">
        <v>613.87430119999999</v>
      </c>
      <c r="K356">
        <v>689.37084819999995</v>
      </c>
      <c r="L356">
        <v>2</v>
      </c>
      <c r="M356">
        <v>0.36703814099999998</v>
      </c>
      <c r="O356">
        <v>300</v>
      </c>
      <c r="P356">
        <v>1.542323E-2</v>
      </c>
      <c r="Q356">
        <v>0.8</v>
      </c>
      <c r="R356">
        <v>7.4929117930000002</v>
      </c>
      <c r="S356" t="s">
        <v>16</v>
      </c>
    </row>
    <row r="357" spans="1:19" x14ac:dyDescent="0.35">
      <c r="A357">
        <v>5</v>
      </c>
      <c r="B357">
        <v>100</v>
      </c>
      <c r="C357">
        <v>2000</v>
      </c>
      <c r="D357">
        <v>2</v>
      </c>
      <c r="E357">
        <v>25761.79565</v>
      </c>
      <c r="F357">
        <v>4996.2228329999998</v>
      </c>
      <c r="G357">
        <v>8971.0213679999997</v>
      </c>
      <c r="H357">
        <v>9005.0798250000007</v>
      </c>
      <c r="I357">
        <v>1486.4861229999999</v>
      </c>
      <c r="J357">
        <v>613.87430119999999</v>
      </c>
      <c r="K357">
        <v>689.11120310000001</v>
      </c>
      <c r="L357">
        <v>2</v>
      </c>
      <c r="M357">
        <v>0.36330256999999999</v>
      </c>
      <c r="O357">
        <v>242</v>
      </c>
      <c r="P357">
        <v>8.6747500000000002E-3</v>
      </c>
      <c r="Q357">
        <v>0.8</v>
      </c>
      <c r="R357">
        <v>7.4929117930000002</v>
      </c>
      <c r="S357" t="s">
        <v>16</v>
      </c>
    </row>
    <row r="358" spans="1:19" x14ac:dyDescent="0.35">
      <c r="A358">
        <v>5</v>
      </c>
      <c r="B358">
        <v>100</v>
      </c>
      <c r="C358">
        <v>2000</v>
      </c>
      <c r="D358">
        <v>1</v>
      </c>
      <c r="E358">
        <v>27344.429789999998</v>
      </c>
      <c r="F358">
        <v>3899.5721640000002</v>
      </c>
      <c r="G358">
        <v>10633.49151</v>
      </c>
      <c r="H358">
        <v>10644.273440000001</v>
      </c>
      <c r="I358">
        <v>1062.898209</v>
      </c>
      <c r="J358">
        <v>613.87430119999999</v>
      </c>
      <c r="K358">
        <v>490.32017109999998</v>
      </c>
      <c r="L358">
        <v>1</v>
      </c>
      <c r="M358">
        <v>0.429434494</v>
      </c>
      <c r="O358">
        <v>301</v>
      </c>
      <c r="P358">
        <v>4.3291420999999997E-2</v>
      </c>
      <c r="Q358">
        <v>0.6</v>
      </c>
      <c r="R358">
        <v>19.981098119999999</v>
      </c>
      <c r="S358" t="s">
        <v>16</v>
      </c>
    </row>
    <row r="359" spans="1:19" x14ac:dyDescent="0.35">
      <c r="A359">
        <v>5</v>
      </c>
      <c r="B359">
        <v>100</v>
      </c>
      <c r="C359">
        <v>2000</v>
      </c>
      <c r="D359">
        <v>2</v>
      </c>
      <c r="E359">
        <v>27234.630420000001</v>
      </c>
      <c r="F359">
        <v>3882.364947</v>
      </c>
      <c r="G359">
        <v>10591.86628</v>
      </c>
      <c r="H359">
        <v>10602.93425</v>
      </c>
      <c r="I359">
        <v>1053.2700850000001</v>
      </c>
      <c r="J359">
        <v>613.87430119999999</v>
      </c>
      <c r="K359">
        <v>490.32055589999999</v>
      </c>
      <c r="L359">
        <v>1</v>
      </c>
      <c r="M359">
        <v>0.427766698</v>
      </c>
      <c r="O359">
        <v>85</v>
      </c>
      <c r="P359">
        <v>5.9676200000000003E-4</v>
      </c>
      <c r="Q359">
        <v>0.6</v>
      </c>
      <c r="R359">
        <v>19.981098119999999</v>
      </c>
      <c r="S359" t="s">
        <v>16</v>
      </c>
    </row>
    <row r="360" spans="1:19" x14ac:dyDescent="0.35">
      <c r="A360">
        <v>5</v>
      </c>
      <c r="B360">
        <v>100</v>
      </c>
      <c r="C360">
        <v>2000</v>
      </c>
      <c r="D360">
        <v>1</v>
      </c>
      <c r="E360">
        <v>29738.599289999998</v>
      </c>
      <c r="F360">
        <v>6274.0347819999997</v>
      </c>
      <c r="G360">
        <v>10640.8896</v>
      </c>
      <c r="H360">
        <v>10656.58195</v>
      </c>
      <c r="I360">
        <v>1062.8979549999999</v>
      </c>
      <c r="J360">
        <v>613.87430119999999</v>
      </c>
      <c r="K360">
        <v>490.32069689999997</v>
      </c>
      <c r="L360">
        <v>1</v>
      </c>
      <c r="M360">
        <v>0.429931071</v>
      </c>
      <c r="O360">
        <v>117</v>
      </c>
      <c r="P360">
        <v>7.4304610000000002E-3</v>
      </c>
      <c r="Q360">
        <v>0.4</v>
      </c>
      <c r="R360">
        <v>44.95747076</v>
      </c>
      <c r="S360" t="s">
        <v>16</v>
      </c>
    </row>
    <row r="361" spans="1:19" x14ac:dyDescent="0.35">
      <c r="A361">
        <v>5</v>
      </c>
      <c r="B361">
        <v>100</v>
      </c>
      <c r="C361">
        <v>2000</v>
      </c>
      <c r="D361">
        <v>2</v>
      </c>
      <c r="E361">
        <v>29591.257580000001</v>
      </c>
      <c r="F361">
        <v>6235.3245500000003</v>
      </c>
      <c r="G361">
        <v>10594.581899999999</v>
      </c>
      <c r="H361">
        <v>10603.868979999999</v>
      </c>
      <c r="I361">
        <v>1053.275809</v>
      </c>
      <c r="J361">
        <v>613.87430119999999</v>
      </c>
      <c r="K361">
        <v>490.33203659999998</v>
      </c>
      <c r="L361">
        <v>1</v>
      </c>
      <c r="M361">
        <v>0.427804409</v>
      </c>
      <c r="O361">
        <v>71</v>
      </c>
      <c r="P361">
        <v>1.0549500000000001E-4</v>
      </c>
      <c r="Q361">
        <v>0.4</v>
      </c>
      <c r="R361">
        <v>44.95747076</v>
      </c>
      <c r="S361" t="s">
        <v>16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87B1-4CB8-4401-98A2-CBAA46339D61}">
  <sheetPr>
    <tabColor theme="8"/>
  </sheetPr>
  <dimension ref="A1:AA181"/>
  <sheetViews>
    <sheetView topLeftCell="P2" workbookViewId="0">
      <selection activeCell="V4" sqref="V4:AA18"/>
    </sheetView>
  </sheetViews>
  <sheetFormatPr baseColWidth="10" defaultColWidth="11.453125" defaultRowHeight="14.5" x14ac:dyDescent="0.35"/>
  <cols>
    <col min="1" max="1" width="6.6328125" bestFit="1" customWidth="1"/>
    <col min="2" max="2" width="12.90625" bestFit="1" customWidth="1"/>
    <col min="3" max="3" width="5.1796875" bestFit="1" customWidth="1"/>
    <col min="4" max="4" width="10.453125" bestFit="1" customWidth="1"/>
    <col min="5" max="7" width="11.81640625" bestFit="1" customWidth="1"/>
    <col min="8" max="8" width="12.81640625" bestFit="1" customWidth="1"/>
    <col min="9" max="9" width="14.1796875" bestFit="1" customWidth="1"/>
    <col min="10" max="10" width="13.36328125" bestFit="1" customWidth="1"/>
    <col min="11" max="11" width="14.7265625" bestFit="1" customWidth="1"/>
    <col min="12" max="12" width="8" bestFit="1" customWidth="1"/>
    <col min="13" max="13" width="13.81640625" bestFit="1" customWidth="1"/>
    <col min="14" max="14" width="11.81640625" bestFit="1" customWidth="1"/>
    <col min="15" max="15" width="10.08984375" bestFit="1" customWidth="1"/>
    <col min="16" max="16" width="11.81640625" bestFit="1" customWidth="1"/>
    <col min="17" max="17" width="14.453125" bestFit="1" customWidth="1"/>
    <col min="18" max="18" width="11.81640625" bestFit="1" customWidth="1"/>
    <col min="19" max="19" width="12.7265625" bestFit="1" customWidth="1"/>
    <col min="22" max="22" width="25.1796875" bestFit="1" customWidth="1"/>
    <col min="23" max="25" width="8.1796875" customWidth="1"/>
    <col min="26" max="26" width="11" bestFit="1" customWidth="1"/>
  </cols>
  <sheetData>
    <row r="1" spans="1:2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25</v>
      </c>
      <c r="P1" t="s">
        <v>26</v>
      </c>
      <c r="Q1" t="s">
        <v>38</v>
      </c>
      <c r="R1" t="s">
        <v>39</v>
      </c>
      <c r="S1" t="s">
        <v>15</v>
      </c>
    </row>
    <row r="2" spans="1:27" x14ac:dyDescent="0.35">
      <c r="A2">
        <v>1</v>
      </c>
      <c r="B2">
        <v>10</v>
      </c>
      <c r="C2">
        <v>500</v>
      </c>
      <c r="D2">
        <v>3</v>
      </c>
      <c r="E2">
        <v>29518.672760000001</v>
      </c>
      <c r="F2">
        <v>5257.1464319999995</v>
      </c>
      <c r="G2">
        <v>10471.59873</v>
      </c>
      <c r="H2">
        <v>5933.5475939999997</v>
      </c>
      <c r="I2">
        <v>5870.2353030000004</v>
      </c>
      <c r="J2">
        <v>635.74997919999998</v>
      </c>
      <c r="K2">
        <v>1350.394718</v>
      </c>
      <c r="L2">
        <v>8</v>
      </c>
      <c r="M2">
        <v>0.85316815700000004</v>
      </c>
      <c r="N2">
        <v>0.27811642067550102</v>
      </c>
      <c r="O2">
        <v>36</v>
      </c>
      <c r="P2">
        <v>3.4592059999999998E-3</v>
      </c>
      <c r="Q2">
        <v>0.8</v>
      </c>
      <c r="R2">
        <v>3.3803743669999999</v>
      </c>
      <c r="S2" t="s">
        <v>17</v>
      </c>
    </row>
    <row r="3" spans="1:27" ht="15" thickBot="1" x14ac:dyDescent="0.4">
      <c r="A3">
        <v>1</v>
      </c>
      <c r="B3">
        <v>10</v>
      </c>
      <c r="C3">
        <v>500</v>
      </c>
      <c r="D3">
        <v>3</v>
      </c>
      <c r="E3">
        <v>31692.825400000002</v>
      </c>
      <c r="F3">
        <v>6686.4989100000003</v>
      </c>
      <c r="G3">
        <v>11477.253479999999</v>
      </c>
      <c r="H3">
        <v>6024.0107559999997</v>
      </c>
      <c r="I3">
        <v>5580.3770969999996</v>
      </c>
      <c r="J3">
        <v>635.74997919999998</v>
      </c>
      <c r="K3">
        <v>1288.9351839999999</v>
      </c>
      <c r="L3">
        <v>7</v>
      </c>
      <c r="M3">
        <v>0.86617560100000002</v>
      </c>
      <c r="N3">
        <v>0.27174916900407681</v>
      </c>
      <c r="O3">
        <v>61</v>
      </c>
      <c r="P3">
        <v>7.3937789999999996E-3</v>
      </c>
      <c r="Q3">
        <v>0.6</v>
      </c>
      <c r="R3">
        <v>9.0143316460000005</v>
      </c>
      <c r="S3" t="s">
        <v>17</v>
      </c>
    </row>
    <row r="4" spans="1:27" ht="17.5" x14ac:dyDescent="0.35">
      <c r="A4">
        <v>1</v>
      </c>
      <c r="B4">
        <v>10</v>
      </c>
      <c r="C4">
        <v>500</v>
      </c>
      <c r="D4">
        <v>3</v>
      </c>
      <c r="E4">
        <v>35533.441420000003</v>
      </c>
      <c r="F4">
        <v>9640.301367</v>
      </c>
      <c r="G4">
        <v>12755.28644</v>
      </c>
      <c r="H4">
        <v>6145.3513819999998</v>
      </c>
      <c r="I4">
        <v>5168.390273</v>
      </c>
      <c r="J4">
        <v>635.74997919999998</v>
      </c>
      <c r="K4">
        <v>1188.361981</v>
      </c>
      <c r="L4">
        <v>6</v>
      </c>
      <c r="M4">
        <v>0.88362282999999997</v>
      </c>
      <c r="N4">
        <v>0.26983450278091925</v>
      </c>
      <c r="O4">
        <v>180</v>
      </c>
      <c r="P4">
        <v>9.7509889999999998E-3</v>
      </c>
      <c r="Q4">
        <v>0.4</v>
      </c>
      <c r="R4">
        <v>20.282246199999999</v>
      </c>
      <c r="S4" t="s">
        <v>17</v>
      </c>
      <c r="V4" s="5" t="s">
        <v>18</v>
      </c>
      <c r="W4" s="6"/>
      <c r="X4" s="6"/>
      <c r="Y4" s="6"/>
      <c r="Z4" s="6"/>
      <c r="AA4" s="7" t="s">
        <v>19</v>
      </c>
    </row>
    <row r="5" spans="1:27" ht="17.5" x14ac:dyDescent="0.35">
      <c r="A5">
        <v>1</v>
      </c>
      <c r="B5">
        <v>10</v>
      </c>
      <c r="C5">
        <v>1000</v>
      </c>
      <c r="D5">
        <v>3</v>
      </c>
      <c r="E5">
        <v>33957.816019999998</v>
      </c>
      <c r="F5">
        <v>7923.1358600000003</v>
      </c>
      <c r="G5">
        <v>12942.65382</v>
      </c>
      <c r="H5">
        <v>6127.1333100000002</v>
      </c>
      <c r="I5">
        <v>5143.1891740000001</v>
      </c>
      <c r="J5">
        <v>635.74997919999998</v>
      </c>
      <c r="K5">
        <v>1185.9538769999999</v>
      </c>
      <c r="L5">
        <v>6</v>
      </c>
      <c r="M5">
        <v>0.88100330400000004</v>
      </c>
      <c r="N5">
        <v>0.2885193154708145</v>
      </c>
      <c r="O5">
        <v>67</v>
      </c>
      <c r="P5">
        <v>9.7367830000000006E-3</v>
      </c>
      <c r="Q5">
        <v>0.8</v>
      </c>
      <c r="R5">
        <v>5.9029484720000003</v>
      </c>
      <c r="S5" t="s">
        <v>17</v>
      </c>
      <c r="V5" s="8"/>
      <c r="W5" s="9">
        <v>10</v>
      </c>
      <c r="X5" s="9">
        <v>40</v>
      </c>
      <c r="Y5" s="9">
        <v>70</v>
      </c>
      <c r="Z5" s="9">
        <v>100</v>
      </c>
      <c r="AA5" s="10" t="s">
        <v>20</v>
      </c>
    </row>
    <row r="6" spans="1:27" ht="15.5" x14ac:dyDescent="0.35">
      <c r="A6">
        <v>1</v>
      </c>
      <c r="B6">
        <v>10</v>
      </c>
      <c r="C6">
        <v>1000</v>
      </c>
      <c r="D6">
        <v>3</v>
      </c>
      <c r="E6">
        <v>37090.66332</v>
      </c>
      <c r="F6">
        <v>11129.519490000001</v>
      </c>
      <c r="G6">
        <v>12878.033949999999</v>
      </c>
      <c r="H6">
        <v>6116.9202150000001</v>
      </c>
      <c r="I6">
        <v>5143.5609320000003</v>
      </c>
      <c r="J6">
        <v>635.74997919999998</v>
      </c>
      <c r="K6">
        <v>1186.8787589999999</v>
      </c>
      <c r="L6">
        <v>6</v>
      </c>
      <c r="M6">
        <v>0.87953479199999995</v>
      </c>
      <c r="N6">
        <v>0.28544262710501872</v>
      </c>
      <c r="O6">
        <v>51</v>
      </c>
      <c r="P6">
        <v>7.7462920000000001E-3</v>
      </c>
      <c r="Q6">
        <v>0.6</v>
      </c>
      <c r="R6">
        <v>15.74119593</v>
      </c>
      <c r="S6" t="s">
        <v>17</v>
      </c>
      <c r="V6" s="11" t="s">
        <v>13</v>
      </c>
      <c r="W6" s="12">
        <f>AVERAGEIF(Tableau1[[#All],[CapPercent]],10,Tableau1[[#All],[Synergie]])</f>
        <v>0.26526890318237484</v>
      </c>
      <c r="X6" s="12">
        <f>AVERAGEIF(Tableau1[[#All],[CapPercent]],40,Tableau1[[#All],[Synergie]])</f>
        <v>0.28767639354568997</v>
      </c>
      <c r="Y6" s="12">
        <f>AVERAGEIF(Tableau1[[#All],[CapPercent]],70,Tableau1[[#All],[Synergie]])</f>
        <v>0.29637035786708865</v>
      </c>
      <c r="Z6" s="12">
        <f>AVERAGEIF(Tableau1[[#All],[CapPercent]],100,Tableau1[[#All],[Synergie]])</f>
        <v>0.29586002561853003</v>
      </c>
      <c r="AA6" s="13">
        <f>AVERAGE(W6:Z6)</f>
        <v>0.28629392005342086</v>
      </c>
    </row>
    <row r="7" spans="1:27" ht="15.5" x14ac:dyDescent="0.35">
      <c r="A7">
        <v>1</v>
      </c>
      <c r="B7">
        <v>10</v>
      </c>
      <c r="C7">
        <v>1000</v>
      </c>
      <c r="D7">
        <v>3</v>
      </c>
      <c r="E7">
        <v>43416.406540000004</v>
      </c>
      <c r="F7">
        <v>17563.286090000001</v>
      </c>
      <c r="G7">
        <v>12730.3665</v>
      </c>
      <c r="H7">
        <v>6145.3513819999998</v>
      </c>
      <c r="I7">
        <v>5154.5367070000002</v>
      </c>
      <c r="J7">
        <v>635.74997919999998</v>
      </c>
      <c r="K7">
        <v>1187.115877</v>
      </c>
      <c r="L7">
        <v>6</v>
      </c>
      <c r="M7">
        <v>0.88362282999999997</v>
      </c>
      <c r="N7">
        <v>0.26471974104843704</v>
      </c>
      <c r="O7">
        <v>302</v>
      </c>
      <c r="P7">
        <v>1.0502602999999999E-2</v>
      </c>
      <c r="Q7">
        <v>0.4</v>
      </c>
      <c r="R7">
        <v>35.417690829999998</v>
      </c>
      <c r="S7" t="s">
        <v>17</v>
      </c>
      <c r="V7" s="14" t="s">
        <v>21</v>
      </c>
      <c r="W7" s="58">
        <f>AVERAGEIF(SA[[#All],[CapPercent]],10,SA[[#All],[Loading Rate]])</f>
        <v>0.85432004349999979</v>
      </c>
      <c r="X7" s="58">
        <f>AVERAGEIF(SA[[#All],[CapPercent]],40,SA[[#All],[Loading Rate]])</f>
        <v>0.68760332198888885</v>
      </c>
      <c r="Y7" s="58">
        <f>AVERAGEIF(SA[[#All],[CapPercent]],70,SA[[#All],[Loading Rate]])</f>
        <v>0.54436474707777771</v>
      </c>
      <c r="Z7" s="58">
        <f>AVERAGEIF(SA[[#All],[CapPercent]],100,SA[[#All],[Loading Rate]])</f>
        <v>0.30448794858888872</v>
      </c>
      <c r="AA7" s="59">
        <f>AVERAGE(W7:Z7)</f>
        <v>0.59769401528888877</v>
      </c>
    </row>
    <row r="8" spans="1:27" ht="15.5" x14ac:dyDescent="0.35">
      <c r="A8">
        <v>1</v>
      </c>
      <c r="B8">
        <v>10</v>
      </c>
      <c r="C8">
        <v>2000</v>
      </c>
      <c r="D8">
        <v>3</v>
      </c>
      <c r="E8">
        <v>40673.861010000001</v>
      </c>
      <c r="F8">
        <v>12775.28658</v>
      </c>
      <c r="G8">
        <v>15207.448909999999</v>
      </c>
      <c r="H8">
        <v>6220.3517140000004</v>
      </c>
      <c r="I8">
        <v>4743.9324909999996</v>
      </c>
      <c r="J8">
        <v>635.74997919999998</v>
      </c>
      <c r="K8">
        <v>1091.0913350000001</v>
      </c>
      <c r="L8">
        <v>5</v>
      </c>
      <c r="M8">
        <v>0.89440691699999997</v>
      </c>
      <c r="N8">
        <v>0.28210116537125735</v>
      </c>
      <c r="O8">
        <v>86</v>
      </c>
      <c r="P8">
        <v>8.8348369999999999E-3</v>
      </c>
      <c r="Q8">
        <v>0.8</v>
      </c>
      <c r="R8">
        <v>9.2417819039999998</v>
      </c>
      <c r="S8" t="s">
        <v>17</v>
      </c>
      <c r="V8" s="14" t="s">
        <v>22</v>
      </c>
      <c r="W8" s="58">
        <f>AVERAGEIF(COOP[[#All],[CapPercent]],10,COOP[[#All],[Loading Rate]])</f>
        <v>0.89186320566666677</v>
      </c>
      <c r="X8" s="58">
        <f>AVERAGEIF(COOP[[#All],[CapPercent]],40,COOP[[#All],[Loading Rate]])</f>
        <v>0.80906940399999983</v>
      </c>
      <c r="Y8" s="58">
        <f>AVERAGEIF(COOP[[#All],[CapPercent]],70,COOP[[#All],[Loading Rate]])</f>
        <v>0.70565503611111113</v>
      </c>
      <c r="Z8" s="58">
        <f>AVERAGEIF(COOP[[#All],[CapPercent]],100,COOP[[#All],[Loading Rate]])</f>
        <v>0.41409851413333321</v>
      </c>
      <c r="AA8" s="59">
        <f>AVERAGE(W8:Z8)</f>
        <v>0.70517153997777782</v>
      </c>
    </row>
    <row r="9" spans="1:27" ht="15.5" x14ac:dyDescent="0.35">
      <c r="A9">
        <v>1</v>
      </c>
      <c r="B9">
        <v>10</v>
      </c>
      <c r="C9">
        <v>2000</v>
      </c>
      <c r="D9">
        <v>3</v>
      </c>
      <c r="E9">
        <v>44944.287949999998</v>
      </c>
      <c r="F9">
        <v>14497.610269999999</v>
      </c>
      <c r="G9">
        <v>18306.472150000001</v>
      </c>
      <c r="H9">
        <v>6386.0708910000003</v>
      </c>
      <c r="I9">
        <v>4164.2837959999997</v>
      </c>
      <c r="J9">
        <v>635.74997919999998</v>
      </c>
      <c r="K9">
        <v>954.10087150000004</v>
      </c>
      <c r="L9">
        <v>4</v>
      </c>
      <c r="M9">
        <v>0.91823521200000002</v>
      </c>
      <c r="N9">
        <v>0.27020819878410929</v>
      </c>
      <c r="O9">
        <v>107</v>
      </c>
      <c r="P9">
        <v>4.6626580000000001E-3</v>
      </c>
      <c r="Q9">
        <v>0.6</v>
      </c>
      <c r="R9">
        <v>24.64475174</v>
      </c>
      <c r="S9" t="s">
        <v>17</v>
      </c>
      <c r="V9" s="14" t="s">
        <v>23</v>
      </c>
      <c r="W9" s="15">
        <f>AVERAGEIF(SA[[#All],[CapPercent]],10,SA[[#All],[NbDC]])*2</f>
        <v>7.7555555555555555</v>
      </c>
      <c r="X9" s="15">
        <f>AVERAGEIF(SA[[#All],[CapPercent]],40,SA[[#All],[NbDC]])*2</f>
        <v>6.6444444444444448</v>
      </c>
      <c r="Y9" s="15">
        <f>AVERAGEIF(SA[[#All],[CapPercent]],70,SA[[#All],[NbDC]])*2</f>
        <v>6.4</v>
      </c>
      <c r="Z9" s="15">
        <f>AVERAGEIF(SA[[#All],[CapPercent]],100,SA[[#All],[NbDC]])*2</f>
        <v>6.5333333333333332</v>
      </c>
      <c r="AA9" s="16">
        <f>AVERAGE(W9:Z9)</f>
        <v>6.8333333333333339</v>
      </c>
    </row>
    <row r="10" spans="1:27" ht="16" thickBot="1" x14ac:dyDescent="0.4">
      <c r="A10">
        <v>1</v>
      </c>
      <c r="B10">
        <v>10</v>
      </c>
      <c r="C10">
        <v>2000</v>
      </c>
      <c r="D10">
        <v>3</v>
      </c>
      <c r="E10">
        <v>52460.580710000002</v>
      </c>
      <c r="F10">
        <v>18613.419890000001</v>
      </c>
      <c r="G10">
        <v>22197.388480000001</v>
      </c>
      <c r="H10">
        <v>6598.6286209999998</v>
      </c>
      <c r="I10">
        <v>3593.2118169999999</v>
      </c>
      <c r="J10">
        <v>635.74997919999998</v>
      </c>
      <c r="K10">
        <v>822.18191420000005</v>
      </c>
      <c r="L10">
        <v>3</v>
      </c>
      <c r="M10">
        <v>0.94879829199999999</v>
      </c>
      <c r="N10">
        <v>0.25626711325350204</v>
      </c>
      <c r="O10">
        <v>242</v>
      </c>
      <c r="P10">
        <v>5.1990980000000001E-3</v>
      </c>
      <c r="Q10">
        <v>0.4</v>
      </c>
      <c r="R10">
        <v>55.450691419999998</v>
      </c>
      <c r="S10" t="s">
        <v>17</v>
      </c>
      <c r="V10" s="17" t="s">
        <v>24</v>
      </c>
      <c r="W10" s="18">
        <f>AVERAGEIF(COOP[[#All],[CapPercent]],10,COOP[[#All],[NbDC]])</f>
        <v>5.3777777777777782</v>
      </c>
      <c r="X10" s="18">
        <f>AVERAGEIF(COOP[[#All],[CapPercent]],40,COOP[[#All],[NbDC]])</f>
        <v>4.3111111111111109</v>
      </c>
      <c r="Y10" s="18">
        <f>AVERAGEIF(COOP[[#All],[CapPercent]],70,COOP[[#All],[NbDC]])</f>
        <v>3.8</v>
      </c>
      <c r="Z10" s="18">
        <f>AVERAGEIF(COOP[[#All],[CapPercent]],100,COOP[[#All],[NbDC]])</f>
        <v>3.8666666666666667</v>
      </c>
      <c r="AA10" s="19">
        <f>AVERAGE(W10:Z10)</f>
        <v>4.3388888888888895</v>
      </c>
    </row>
    <row r="11" spans="1:27" ht="15" thickBot="1" x14ac:dyDescent="0.4">
      <c r="A11">
        <v>1</v>
      </c>
      <c r="B11">
        <v>40</v>
      </c>
      <c r="C11">
        <v>500</v>
      </c>
      <c r="D11">
        <v>3</v>
      </c>
      <c r="E11">
        <v>28363.76168</v>
      </c>
      <c r="F11">
        <v>4069.8275709999998</v>
      </c>
      <c r="G11">
        <v>9143.3935450000008</v>
      </c>
      <c r="H11">
        <v>8148.3467700000001</v>
      </c>
      <c r="I11">
        <v>5174.8269879999998</v>
      </c>
      <c r="J11">
        <v>635.74997919999998</v>
      </c>
      <c r="K11">
        <v>1191.6168210000001</v>
      </c>
      <c r="L11">
        <v>6</v>
      </c>
      <c r="M11">
        <v>0.71788132900000001</v>
      </c>
      <c r="N11">
        <v>0.29603211294389287</v>
      </c>
      <c r="O11">
        <v>79</v>
      </c>
      <c r="P11">
        <v>9.9734690000000004E-3</v>
      </c>
      <c r="Q11">
        <v>0.8</v>
      </c>
      <c r="R11">
        <v>3.263267817</v>
      </c>
      <c r="S11" t="s">
        <v>17</v>
      </c>
    </row>
    <row r="12" spans="1:27" ht="17.5" x14ac:dyDescent="0.35">
      <c r="A12">
        <v>1</v>
      </c>
      <c r="B12">
        <v>40</v>
      </c>
      <c r="C12">
        <v>500</v>
      </c>
      <c r="D12">
        <v>3</v>
      </c>
      <c r="E12">
        <v>30065.588110000001</v>
      </c>
      <c r="F12">
        <v>5843.9447899999996</v>
      </c>
      <c r="G12">
        <v>9105.1736259999998</v>
      </c>
      <c r="H12">
        <v>8133.6589709999998</v>
      </c>
      <c r="I12">
        <v>5158.2040040000002</v>
      </c>
      <c r="J12">
        <v>635.74997919999998</v>
      </c>
      <c r="K12">
        <v>1188.8567410000001</v>
      </c>
      <c r="L12">
        <v>6</v>
      </c>
      <c r="M12">
        <v>0.71658731200000003</v>
      </c>
      <c r="N12">
        <v>0.29828107489068129</v>
      </c>
      <c r="O12">
        <v>153</v>
      </c>
      <c r="P12">
        <v>9.0196080000000001E-3</v>
      </c>
      <c r="Q12">
        <v>0.6</v>
      </c>
      <c r="R12">
        <v>8.7020475130000001</v>
      </c>
      <c r="S12" t="s">
        <v>17</v>
      </c>
      <c r="V12" s="5" t="s">
        <v>3</v>
      </c>
      <c r="W12" s="6"/>
      <c r="X12" s="6"/>
      <c r="Y12" s="6"/>
      <c r="Z12" s="7" t="s">
        <v>19</v>
      </c>
    </row>
    <row r="13" spans="1:27" ht="17.5" x14ac:dyDescent="0.35">
      <c r="A13">
        <v>1</v>
      </c>
      <c r="B13">
        <v>40</v>
      </c>
      <c r="C13">
        <v>500</v>
      </c>
      <c r="D13">
        <v>3</v>
      </c>
      <c r="E13">
        <v>34647.87788</v>
      </c>
      <c r="F13">
        <v>9396.4055150000004</v>
      </c>
      <c r="G13">
        <v>9995.1395200000006</v>
      </c>
      <c r="H13">
        <v>8272.3171930000008</v>
      </c>
      <c r="I13">
        <v>5158.2400809999999</v>
      </c>
      <c r="J13">
        <v>635.74997919999998</v>
      </c>
      <c r="K13">
        <v>1190.0255970000001</v>
      </c>
      <c r="L13">
        <v>6</v>
      </c>
      <c r="M13">
        <v>0.72880330599999998</v>
      </c>
      <c r="N13">
        <v>0.27342361212239946</v>
      </c>
      <c r="O13">
        <v>300</v>
      </c>
      <c r="P13">
        <v>7.7349285000000004E-2</v>
      </c>
      <c r="Q13">
        <v>0.4</v>
      </c>
      <c r="R13">
        <v>19.579606900000002</v>
      </c>
      <c r="S13" t="s">
        <v>17</v>
      </c>
      <c r="V13" s="8"/>
      <c r="W13" s="9">
        <v>500</v>
      </c>
      <c r="X13" s="9">
        <v>1000</v>
      </c>
      <c r="Y13" s="9">
        <v>2000</v>
      </c>
      <c r="Z13" s="10" t="s">
        <v>20</v>
      </c>
    </row>
    <row r="14" spans="1:27" ht="15.5" x14ac:dyDescent="0.35">
      <c r="A14">
        <v>1</v>
      </c>
      <c r="B14">
        <v>40</v>
      </c>
      <c r="C14">
        <v>1000</v>
      </c>
      <c r="D14">
        <v>3</v>
      </c>
      <c r="E14">
        <v>32038.839449999999</v>
      </c>
      <c r="F14">
        <v>6696.821962</v>
      </c>
      <c r="G14">
        <v>10377.998449999999</v>
      </c>
      <c r="H14">
        <v>8494.5900359999996</v>
      </c>
      <c r="I14">
        <v>4743.0926300000001</v>
      </c>
      <c r="J14">
        <v>635.74997919999998</v>
      </c>
      <c r="K14">
        <v>1090.586397</v>
      </c>
      <c r="L14">
        <v>5</v>
      </c>
      <c r="M14">
        <v>0.74838587000000001</v>
      </c>
      <c r="N14">
        <v>0.31110549943737276</v>
      </c>
      <c r="O14">
        <v>301</v>
      </c>
      <c r="P14">
        <v>1.6783413E-2</v>
      </c>
      <c r="Q14">
        <v>0.8</v>
      </c>
      <c r="R14">
        <v>5.650657925</v>
      </c>
      <c r="S14" t="s">
        <v>17</v>
      </c>
      <c r="V14" s="11" t="s">
        <v>13</v>
      </c>
      <c r="W14" s="12">
        <f>AVERAGEIF(Tableau1[[#All],[Fd]],W13,Tableau1[[#All],[Synergie]])</f>
        <v>0.28226928570645443</v>
      </c>
      <c r="X14" s="12">
        <f>AVERAGEIF(Tableau1[[#All],[Fd]],X13,Tableau1[[#All],[Synergie]])</f>
        <v>0.28919626728170478</v>
      </c>
      <c r="Y14" s="12">
        <f>AVERAGEIF(Tableau1[[#All],[Fd]],Y13,Tableau1[[#All],[Synergie]])</f>
        <v>0.28741620717210348</v>
      </c>
      <c r="Z14" s="13">
        <f ca="1">AVERAGE(W14:Z14)</f>
        <v>0</v>
      </c>
    </row>
    <row r="15" spans="1:27" ht="15.5" x14ac:dyDescent="0.35">
      <c r="A15">
        <v>1</v>
      </c>
      <c r="B15">
        <v>40</v>
      </c>
      <c r="C15">
        <v>1000</v>
      </c>
      <c r="D15">
        <v>3</v>
      </c>
      <c r="E15">
        <v>34977.156909999998</v>
      </c>
      <c r="F15">
        <v>9524.7809109999998</v>
      </c>
      <c r="G15">
        <v>10474.75814</v>
      </c>
      <c r="H15">
        <v>8506.2220830000006</v>
      </c>
      <c r="I15">
        <v>4743.7115729999996</v>
      </c>
      <c r="J15">
        <v>635.74997919999998</v>
      </c>
      <c r="K15">
        <v>1091.9342200000001</v>
      </c>
      <c r="L15">
        <v>5</v>
      </c>
      <c r="M15">
        <v>0.74941066999999995</v>
      </c>
      <c r="N15">
        <v>0.30126303237134938</v>
      </c>
      <c r="O15">
        <v>300</v>
      </c>
      <c r="P15">
        <v>1.0300369E-2</v>
      </c>
      <c r="Q15">
        <v>0.6</v>
      </c>
      <c r="R15">
        <v>15.068421130000001</v>
      </c>
      <c r="S15" t="s">
        <v>17</v>
      </c>
      <c r="V15" s="14" t="s">
        <v>21</v>
      </c>
      <c r="W15" s="58">
        <f>AVERAGEIF(SA[[#All],[Fd]],W13,SA[[#All],[Loading Rate]])</f>
        <v>0.51329696800833324</v>
      </c>
      <c r="X15" s="58">
        <f>AVERAGEIF(SA[[#All],[Fd]],X13,SA[[#All],[Loading Rate]])</f>
        <v>0.59530513768333337</v>
      </c>
      <c r="Y15" s="58">
        <f>AVERAGEIF(SA[[#All],[Fd]],Y13,SA[[#All],[Loading Rate]])</f>
        <v>0.68447994017499991</v>
      </c>
      <c r="Z15" s="59">
        <f ca="1">AVERAGE(W15:Z15)</f>
        <v>0.59769401528888888</v>
      </c>
    </row>
    <row r="16" spans="1:27" ht="15.5" x14ac:dyDescent="0.35">
      <c r="A16">
        <v>1</v>
      </c>
      <c r="B16">
        <v>40</v>
      </c>
      <c r="C16">
        <v>1000</v>
      </c>
      <c r="D16">
        <v>3</v>
      </c>
      <c r="E16">
        <v>40132.441989999999</v>
      </c>
      <c r="F16">
        <v>12817.27144</v>
      </c>
      <c r="G16">
        <v>12700.070809999999</v>
      </c>
      <c r="H16">
        <v>8923.8866949999992</v>
      </c>
      <c r="I16">
        <v>4110.4089489999997</v>
      </c>
      <c r="J16">
        <v>635.74997919999998</v>
      </c>
      <c r="K16">
        <v>945.05412090000004</v>
      </c>
      <c r="L16">
        <v>4</v>
      </c>
      <c r="M16">
        <v>0.78620753700000001</v>
      </c>
      <c r="N16">
        <v>0.28464675062102096</v>
      </c>
      <c r="O16">
        <v>300</v>
      </c>
      <c r="P16">
        <v>3.4352507999999997E-2</v>
      </c>
      <c r="Q16">
        <v>0.4</v>
      </c>
      <c r="R16">
        <v>33.903947549999998</v>
      </c>
      <c r="S16" t="s">
        <v>17</v>
      </c>
      <c r="V16" s="14" t="s">
        <v>22</v>
      </c>
      <c r="W16" s="58">
        <f>AVERAGEIF(COOP[[#All],[Fd]],W13,COOP[[#All],[Loading Rate]])</f>
        <v>0.63024242409999998</v>
      </c>
      <c r="X16" s="58">
        <f>AVERAGEIF(COOP[[#All],[Fd]],X13,COOP[[#All],[Loading Rate]])</f>
        <v>0.70179106051666662</v>
      </c>
      <c r="Y16" s="58">
        <f>AVERAGEIF(COOP[[#All],[Fd]],Y13,COOP[[#All],[Loading Rate]])</f>
        <v>0.78348113531666652</v>
      </c>
      <c r="Z16" s="59">
        <f ca="1">AVERAGE(W16:Z16)</f>
        <v>0.70517153997777771</v>
      </c>
    </row>
    <row r="17" spans="1:26" ht="15.5" x14ac:dyDescent="0.35">
      <c r="A17">
        <v>1</v>
      </c>
      <c r="B17">
        <v>40</v>
      </c>
      <c r="C17">
        <v>2000</v>
      </c>
      <c r="D17">
        <v>3</v>
      </c>
      <c r="E17">
        <v>37010.944530000001</v>
      </c>
      <c r="F17">
        <v>7915.7506540000004</v>
      </c>
      <c r="G17">
        <v>14199.03918</v>
      </c>
      <c r="H17">
        <v>9844.2274550000002</v>
      </c>
      <c r="I17">
        <v>3593.8061440000001</v>
      </c>
      <c r="J17">
        <v>635.74997919999998</v>
      </c>
      <c r="K17">
        <v>822.37111670000002</v>
      </c>
      <c r="L17">
        <v>3</v>
      </c>
      <c r="M17">
        <v>0.867290915</v>
      </c>
      <c r="N17">
        <v>0.30797949962921173</v>
      </c>
      <c r="O17">
        <v>135</v>
      </c>
      <c r="P17">
        <v>9.6874070000000003E-3</v>
      </c>
      <c r="Q17">
        <v>0.8</v>
      </c>
      <c r="R17">
        <v>8.4199315339999998</v>
      </c>
      <c r="S17" t="s">
        <v>17</v>
      </c>
      <c r="V17" s="14" t="s">
        <v>23</v>
      </c>
      <c r="W17" s="15">
        <f>AVERAGEIF(SA[[#All],[Fd]],W13,SA[[#All],[NbDC]])*2</f>
        <v>10.433333333333334</v>
      </c>
      <c r="X17" s="15">
        <f>AVERAGEIF(SA[[#All],[Fd]],X13,SA[[#All],[NbDC]])*2</f>
        <v>6.55</v>
      </c>
      <c r="Y17" s="15">
        <f>AVERAGEIF(SA[[#All],[Fd]],Y13,SA[[#All],[NbDC]])*2</f>
        <v>3.5166666666666666</v>
      </c>
      <c r="Z17" s="16">
        <f ca="1">AVERAGE(W17:Z17)</f>
        <v>6.833333333333333</v>
      </c>
    </row>
    <row r="18" spans="1:26" ht="16" thickBot="1" x14ac:dyDescent="0.4">
      <c r="A18">
        <v>1</v>
      </c>
      <c r="B18">
        <v>40</v>
      </c>
      <c r="C18">
        <v>2000</v>
      </c>
      <c r="D18">
        <v>3</v>
      </c>
      <c r="E18">
        <v>40264.832920000001</v>
      </c>
      <c r="F18">
        <v>11107.43901</v>
      </c>
      <c r="G18">
        <v>14262.02209</v>
      </c>
      <c r="H18">
        <v>9844.2275079999999</v>
      </c>
      <c r="I18">
        <v>3593.2121059999999</v>
      </c>
      <c r="J18">
        <v>635.74997919999998</v>
      </c>
      <c r="K18">
        <v>822.18222040000001</v>
      </c>
      <c r="L18">
        <v>3</v>
      </c>
      <c r="M18">
        <v>0.867290915</v>
      </c>
      <c r="N18">
        <v>0.2961273568506711</v>
      </c>
      <c r="O18">
        <v>175</v>
      </c>
      <c r="P18">
        <v>4.7579120000000004E-3</v>
      </c>
      <c r="Q18">
        <v>0.6</v>
      </c>
      <c r="R18">
        <v>22.45315076</v>
      </c>
      <c r="S18" t="s">
        <v>17</v>
      </c>
      <c r="V18" s="17" t="s">
        <v>24</v>
      </c>
      <c r="W18" s="18">
        <f>AVERAGEIF(COOP[[#All],[Fd]],W13,COOP[[#All],[NbDC]])</f>
        <v>6.25</v>
      </c>
      <c r="X18" s="18">
        <f>AVERAGEIF(COOP[[#All],[Fd]],X13,COOP[[#All],[NbDC]])</f>
        <v>4.2</v>
      </c>
      <c r="Y18" s="18">
        <f>AVERAGEIF(COOP[[#All],[Fd]],Y13,COOP[[#All],[NbDC]])</f>
        <v>2.5666666666666669</v>
      </c>
      <c r="Z18" s="19">
        <f ca="1">AVERAGE(W18:Z18)</f>
        <v>4.3388888888888886</v>
      </c>
    </row>
    <row r="19" spans="1:26" x14ac:dyDescent="0.35">
      <c r="A19">
        <v>1</v>
      </c>
      <c r="B19">
        <v>40</v>
      </c>
      <c r="C19">
        <v>2000</v>
      </c>
      <c r="D19">
        <v>3</v>
      </c>
      <c r="E19">
        <v>48138.132400000002</v>
      </c>
      <c r="F19">
        <v>17621.63939</v>
      </c>
      <c r="G19">
        <v>15446.97508</v>
      </c>
      <c r="H19">
        <v>9963.6145429999997</v>
      </c>
      <c r="I19">
        <v>3635.6620710000002</v>
      </c>
      <c r="J19">
        <v>635.74997919999998</v>
      </c>
      <c r="K19">
        <v>834.49133570000004</v>
      </c>
      <c r="L19">
        <v>3</v>
      </c>
      <c r="M19">
        <v>0.87780908899999999</v>
      </c>
      <c r="N19">
        <v>0.2389317272643138</v>
      </c>
      <c r="O19">
        <v>301</v>
      </c>
      <c r="P19">
        <v>0.190410523</v>
      </c>
      <c r="Q19">
        <v>0.4</v>
      </c>
      <c r="R19">
        <v>50.519589209999999</v>
      </c>
      <c r="S19" t="s">
        <v>17</v>
      </c>
    </row>
    <row r="20" spans="1:26" x14ac:dyDescent="0.35">
      <c r="A20">
        <v>1</v>
      </c>
      <c r="B20">
        <v>70</v>
      </c>
      <c r="C20">
        <v>500</v>
      </c>
      <c r="D20">
        <v>3</v>
      </c>
      <c r="E20">
        <v>28137.676060000002</v>
      </c>
      <c r="F20">
        <v>4062.7960330000001</v>
      </c>
      <c r="G20">
        <v>8507.7952989999994</v>
      </c>
      <c r="H20">
        <v>8575.1561739999997</v>
      </c>
      <c r="I20">
        <v>5167.6179199999997</v>
      </c>
      <c r="J20">
        <v>635.74997919999998</v>
      </c>
      <c r="K20">
        <v>1188.5606519999999</v>
      </c>
      <c r="L20">
        <v>6</v>
      </c>
      <c r="M20">
        <v>0.56200947499999998</v>
      </c>
      <c r="N20">
        <v>0.303033299689701</v>
      </c>
      <c r="O20">
        <v>124</v>
      </c>
      <c r="P20">
        <v>9.2029959999999997E-3</v>
      </c>
      <c r="Q20">
        <v>0.8</v>
      </c>
      <c r="R20">
        <v>3.2468420149999999</v>
      </c>
      <c r="S20" t="s">
        <v>17</v>
      </c>
    </row>
    <row r="21" spans="1:26" x14ac:dyDescent="0.35">
      <c r="A21">
        <v>1</v>
      </c>
      <c r="B21">
        <v>70</v>
      </c>
      <c r="C21">
        <v>500</v>
      </c>
      <c r="D21">
        <v>3</v>
      </c>
      <c r="E21">
        <v>29927.81234</v>
      </c>
      <c r="F21">
        <v>5828.3865919999998</v>
      </c>
      <c r="G21">
        <v>8525.5232570000007</v>
      </c>
      <c r="H21">
        <v>8592.8841319999992</v>
      </c>
      <c r="I21">
        <v>5157.8810739999999</v>
      </c>
      <c r="J21">
        <v>635.74997919999998</v>
      </c>
      <c r="K21">
        <v>1187.387311</v>
      </c>
      <c r="L21">
        <v>6</v>
      </c>
      <c r="M21">
        <v>0.56317135299999999</v>
      </c>
      <c r="N21">
        <v>0.30130213459274796</v>
      </c>
      <c r="O21">
        <v>141</v>
      </c>
      <c r="P21">
        <v>9.6206120000000006E-3</v>
      </c>
      <c r="Q21">
        <v>0.6</v>
      </c>
      <c r="R21">
        <v>8.6582453719999997</v>
      </c>
      <c r="S21" t="s">
        <v>17</v>
      </c>
    </row>
    <row r="22" spans="1:26" x14ac:dyDescent="0.35">
      <c r="A22">
        <v>1</v>
      </c>
      <c r="B22">
        <v>70</v>
      </c>
      <c r="C22">
        <v>500</v>
      </c>
      <c r="D22">
        <v>3</v>
      </c>
      <c r="E22">
        <v>33528.225010000002</v>
      </c>
      <c r="F22">
        <v>8320.7830140000005</v>
      </c>
      <c r="G22">
        <v>9563.8394410000001</v>
      </c>
      <c r="H22">
        <v>9199.0971270000009</v>
      </c>
      <c r="I22">
        <v>4720.0653439999996</v>
      </c>
      <c r="J22">
        <v>635.74997919999998</v>
      </c>
      <c r="K22">
        <v>1088.690104</v>
      </c>
      <c r="L22">
        <v>5</v>
      </c>
      <c r="M22">
        <v>0.60290211000000005</v>
      </c>
      <c r="N22">
        <v>0.29409714447452223</v>
      </c>
      <c r="O22">
        <v>300</v>
      </c>
      <c r="P22">
        <v>2.1269757E-2</v>
      </c>
      <c r="Q22">
        <v>0.4</v>
      </c>
      <c r="R22">
        <v>19.481052089999999</v>
      </c>
      <c r="S22" t="s">
        <v>17</v>
      </c>
    </row>
    <row r="23" spans="1:26" x14ac:dyDescent="0.35">
      <c r="A23">
        <v>1</v>
      </c>
      <c r="B23">
        <v>70</v>
      </c>
      <c r="C23">
        <v>1000</v>
      </c>
      <c r="D23">
        <v>3</v>
      </c>
      <c r="E23">
        <v>31655.647440000001</v>
      </c>
      <c r="F23">
        <v>6611.3574479999997</v>
      </c>
      <c r="G23">
        <v>9406.7152850000002</v>
      </c>
      <c r="H23">
        <v>9168.1455440000009</v>
      </c>
      <c r="I23">
        <v>4743.0927229999998</v>
      </c>
      <c r="J23">
        <v>635.74997919999998</v>
      </c>
      <c r="K23">
        <v>1090.586458</v>
      </c>
      <c r="L23">
        <v>5</v>
      </c>
      <c r="M23">
        <v>0.60087356599999997</v>
      </c>
      <c r="N23">
        <v>0.31956877133008588</v>
      </c>
      <c r="O23">
        <v>81</v>
      </c>
      <c r="P23">
        <v>5.8935599999999999E-3</v>
      </c>
      <c r="Q23">
        <v>0.8</v>
      </c>
      <c r="R23">
        <v>5.3660488390000003</v>
      </c>
      <c r="S23" t="s">
        <v>17</v>
      </c>
    </row>
    <row r="24" spans="1:26" x14ac:dyDescent="0.35">
      <c r="A24">
        <v>1</v>
      </c>
      <c r="B24">
        <v>70</v>
      </c>
      <c r="C24">
        <v>1000</v>
      </c>
      <c r="D24">
        <v>3</v>
      </c>
      <c r="E24">
        <v>34786.466339999999</v>
      </c>
      <c r="F24">
        <v>9272.8895859999993</v>
      </c>
      <c r="G24">
        <v>9694.1803490000002</v>
      </c>
      <c r="H24">
        <v>9381.0234550000005</v>
      </c>
      <c r="I24">
        <v>4716.0301019999997</v>
      </c>
      <c r="J24">
        <v>635.74997919999998</v>
      </c>
      <c r="K24">
        <v>1086.592864</v>
      </c>
      <c r="L24">
        <v>5</v>
      </c>
      <c r="M24">
        <v>0.61482542900000003</v>
      </c>
      <c r="N24">
        <v>0.3013522328416825</v>
      </c>
      <c r="O24">
        <v>300</v>
      </c>
      <c r="P24">
        <v>2.7834860999999999E-2</v>
      </c>
      <c r="Q24">
        <v>0.6</v>
      </c>
      <c r="R24">
        <v>14.30946357</v>
      </c>
      <c r="S24" t="s">
        <v>17</v>
      </c>
    </row>
    <row r="25" spans="1:26" x14ac:dyDescent="0.35">
      <c r="A25">
        <v>1</v>
      </c>
      <c r="B25">
        <v>70</v>
      </c>
      <c r="C25">
        <v>1000</v>
      </c>
      <c r="D25">
        <v>3</v>
      </c>
      <c r="E25">
        <v>38857.915919999999</v>
      </c>
      <c r="F25">
        <v>10290.807709999999</v>
      </c>
      <c r="G25">
        <v>12177.43663</v>
      </c>
      <c r="H25">
        <v>11359.251130000001</v>
      </c>
      <c r="I25">
        <v>3575.912276</v>
      </c>
      <c r="J25">
        <v>635.74997919999998</v>
      </c>
      <c r="K25">
        <v>818.75818770000001</v>
      </c>
      <c r="L25">
        <v>3</v>
      </c>
      <c r="M25">
        <v>0.74447702599999999</v>
      </c>
      <c r="N25">
        <v>0.30065959603288578</v>
      </c>
      <c r="O25">
        <v>300</v>
      </c>
      <c r="P25">
        <v>3.5892642000000002E-2</v>
      </c>
      <c r="Q25">
        <v>0.4</v>
      </c>
      <c r="R25">
        <v>32.19629303</v>
      </c>
      <c r="S25" t="s">
        <v>17</v>
      </c>
    </row>
    <row r="26" spans="1:26" x14ac:dyDescent="0.35">
      <c r="A26">
        <v>1</v>
      </c>
      <c r="B26">
        <v>70</v>
      </c>
      <c r="C26">
        <v>2000</v>
      </c>
      <c r="D26">
        <v>3</v>
      </c>
      <c r="E26">
        <v>36453.179389999998</v>
      </c>
      <c r="F26">
        <v>9971.3888999999999</v>
      </c>
      <c r="G26">
        <v>10771.150170000001</v>
      </c>
      <c r="H26">
        <v>9965.6520419999997</v>
      </c>
      <c r="I26">
        <v>4154.9719160000004</v>
      </c>
      <c r="J26">
        <v>635.74997919999998</v>
      </c>
      <c r="K26">
        <v>954.26638449999996</v>
      </c>
      <c r="L26">
        <v>4</v>
      </c>
      <c r="M26">
        <v>0.65314155900000004</v>
      </c>
      <c r="N26">
        <v>0.30801880322777148</v>
      </c>
      <c r="O26">
        <v>300</v>
      </c>
      <c r="P26">
        <v>2.7618309000000001E-2</v>
      </c>
      <c r="Q26">
        <v>0.8</v>
      </c>
      <c r="R26">
        <v>7.4941884930000002</v>
      </c>
      <c r="S26" t="s">
        <v>17</v>
      </c>
    </row>
    <row r="27" spans="1:26" x14ac:dyDescent="0.35">
      <c r="A27">
        <v>1</v>
      </c>
      <c r="B27">
        <v>70</v>
      </c>
      <c r="C27">
        <v>2000</v>
      </c>
      <c r="D27">
        <v>3</v>
      </c>
      <c r="E27">
        <v>38953.035839999997</v>
      </c>
      <c r="F27">
        <v>7771.699791</v>
      </c>
      <c r="G27">
        <v>14862.686729999999</v>
      </c>
      <c r="H27">
        <v>12013.71046</v>
      </c>
      <c r="I27">
        <v>2983.7423789999998</v>
      </c>
      <c r="J27">
        <v>635.74997919999998</v>
      </c>
      <c r="K27">
        <v>685.44650660000002</v>
      </c>
      <c r="L27">
        <v>2</v>
      </c>
      <c r="M27">
        <v>0.78736981299999997</v>
      </c>
      <c r="N27">
        <v>0.30513644431991949</v>
      </c>
      <c r="O27">
        <v>300</v>
      </c>
      <c r="P27">
        <v>6.1156848E-2</v>
      </c>
      <c r="Q27">
        <v>0.6</v>
      </c>
      <c r="R27">
        <v>19.98450265</v>
      </c>
      <c r="S27" t="s">
        <v>17</v>
      </c>
    </row>
    <row r="28" spans="1:26" x14ac:dyDescent="0.35">
      <c r="A28">
        <v>1</v>
      </c>
      <c r="B28">
        <v>70</v>
      </c>
      <c r="C28">
        <v>2000</v>
      </c>
      <c r="D28">
        <v>3</v>
      </c>
      <c r="E28">
        <v>43744.59618</v>
      </c>
      <c r="F28">
        <v>12486.32062</v>
      </c>
      <c r="G28">
        <v>15001.54155</v>
      </c>
      <c r="H28">
        <v>11951.80942</v>
      </c>
      <c r="I28">
        <v>2983.7359940000001</v>
      </c>
      <c r="J28">
        <v>635.74997919999998</v>
      </c>
      <c r="K28">
        <v>685.43861179999999</v>
      </c>
      <c r="L28">
        <v>2</v>
      </c>
      <c r="M28">
        <v>0.783312864</v>
      </c>
      <c r="N28">
        <v>0.28779799091241709</v>
      </c>
      <c r="O28">
        <v>300</v>
      </c>
      <c r="P28">
        <v>9.3266774999999996E-2</v>
      </c>
      <c r="Q28">
        <v>0.4</v>
      </c>
      <c r="R28">
        <v>44.965130960000003</v>
      </c>
      <c r="S28" t="s">
        <v>17</v>
      </c>
    </row>
    <row r="29" spans="1:26" x14ac:dyDescent="0.35">
      <c r="A29">
        <v>1</v>
      </c>
      <c r="B29">
        <v>100</v>
      </c>
      <c r="C29">
        <v>500</v>
      </c>
      <c r="D29">
        <v>3</v>
      </c>
      <c r="E29">
        <v>28146.84834</v>
      </c>
      <c r="F29">
        <v>4649.5391820000004</v>
      </c>
      <c r="G29">
        <v>7916.9197549999999</v>
      </c>
      <c r="H29">
        <v>8064.7984569999999</v>
      </c>
      <c r="I29">
        <v>5590.2378289999997</v>
      </c>
      <c r="J29">
        <v>635.74997919999998</v>
      </c>
      <c r="K29">
        <v>1289.6031399999999</v>
      </c>
      <c r="L29">
        <v>7</v>
      </c>
      <c r="M29">
        <v>0.30241534399999997</v>
      </c>
      <c r="N29">
        <v>0.3008565405011544</v>
      </c>
      <c r="O29">
        <v>300</v>
      </c>
      <c r="P29">
        <v>1.003102E-2</v>
      </c>
      <c r="Q29">
        <v>0.8</v>
      </c>
      <c r="R29">
        <v>3.246448204</v>
      </c>
      <c r="S29" t="s">
        <v>17</v>
      </c>
    </row>
    <row r="30" spans="1:26" x14ac:dyDescent="0.35">
      <c r="A30">
        <v>1</v>
      </c>
      <c r="B30">
        <v>100</v>
      </c>
      <c r="C30">
        <v>500</v>
      </c>
      <c r="D30">
        <v>3</v>
      </c>
      <c r="E30">
        <v>29920.867539999999</v>
      </c>
      <c r="F30">
        <v>5813.9805340000003</v>
      </c>
      <c r="G30">
        <v>8514.75389</v>
      </c>
      <c r="H30">
        <v>8642.7747039999995</v>
      </c>
      <c r="I30">
        <v>5130.5119709999999</v>
      </c>
      <c r="J30">
        <v>635.74997919999998</v>
      </c>
      <c r="K30">
        <v>1183.0964630000001</v>
      </c>
      <c r="L30">
        <v>6</v>
      </c>
      <c r="M30">
        <v>0.32408840799999999</v>
      </c>
      <c r="N30">
        <v>0.29966884743651617</v>
      </c>
      <c r="O30">
        <v>173</v>
      </c>
      <c r="P30">
        <v>8.7399109999999995E-3</v>
      </c>
      <c r="Q30">
        <v>0.6</v>
      </c>
      <c r="R30">
        <v>8.6571952109999994</v>
      </c>
      <c r="S30" t="s">
        <v>17</v>
      </c>
    </row>
    <row r="31" spans="1:26" x14ac:dyDescent="0.35">
      <c r="A31">
        <v>1</v>
      </c>
      <c r="B31">
        <v>100</v>
      </c>
      <c r="C31">
        <v>500</v>
      </c>
      <c r="D31">
        <v>3</v>
      </c>
      <c r="E31">
        <v>34510.148730000001</v>
      </c>
      <c r="F31">
        <v>10380.156709999999</v>
      </c>
      <c r="G31">
        <v>8246.0483559999993</v>
      </c>
      <c r="H31">
        <v>8384.3962479999991</v>
      </c>
      <c r="I31">
        <v>5575.4912700000004</v>
      </c>
      <c r="J31">
        <v>635.74997919999998</v>
      </c>
      <c r="K31">
        <v>1288.306165</v>
      </c>
      <c r="L31">
        <v>7</v>
      </c>
      <c r="M31">
        <v>0.31439968299999999</v>
      </c>
      <c r="N31">
        <v>0.27642062698153769</v>
      </c>
      <c r="O31">
        <v>300</v>
      </c>
      <c r="P31">
        <v>4.8205011999999998E-2</v>
      </c>
      <c r="Q31">
        <v>0.4</v>
      </c>
      <c r="R31">
        <v>19.478689230000001</v>
      </c>
      <c r="S31" t="s">
        <v>17</v>
      </c>
    </row>
    <row r="32" spans="1:26" x14ac:dyDescent="0.35">
      <c r="A32">
        <v>1</v>
      </c>
      <c r="B32">
        <v>100</v>
      </c>
      <c r="C32">
        <v>1000</v>
      </c>
      <c r="D32">
        <v>3</v>
      </c>
      <c r="E32">
        <v>31752.818670000001</v>
      </c>
      <c r="F32">
        <v>6697.020536</v>
      </c>
      <c r="G32">
        <v>9243.4506849999998</v>
      </c>
      <c r="H32">
        <v>9345.1563299999998</v>
      </c>
      <c r="I32">
        <v>4740.9414630000001</v>
      </c>
      <c r="J32">
        <v>635.74997919999998</v>
      </c>
      <c r="K32">
        <v>1090.499679</v>
      </c>
      <c r="L32">
        <v>5</v>
      </c>
      <c r="M32">
        <v>0.35042644699999997</v>
      </c>
      <c r="N32">
        <v>0.31754887189489023</v>
      </c>
      <c r="O32">
        <v>145</v>
      </c>
      <c r="P32">
        <v>6.6208320000000001E-3</v>
      </c>
      <c r="Q32">
        <v>0.8</v>
      </c>
      <c r="R32">
        <v>5.6538693999999996</v>
      </c>
      <c r="S32" t="s">
        <v>17</v>
      </c>
    </row>
    <row r="33" spans="1:19" x14ac:dyDescent="0.35">
      <c r="A33">
        <v>1</v>
      </c>
      <c r="B33">
        <v>100</v>
      </c>
      <c r="C33">
        <v>1000</v>
      </c>
      <c r="D33">
        <v>3</v>
      </c>
      <c r="E33">
        <v>34480.617050000001</v>
      </c>
      <c r="F33">
        <v>7965.7854790000001</v>
      </c>
      <c r="G33">
        <v>10345.12657</v>
      </c>
      <c r="H33">
        <v>10424.69824</v>
      </c>
      <c r="I33">
        <v>4154.4699529999998</v>
      </c>
      <c r="J33">
        <v>635.74997919999998</v>
      </c>
      <c r="K33">
        <v>954.78682149999997</v>
      </c>
      <c r="L33">
        <v>4</v>
      </c>
      <c r="M33">
        <v>0.39090731499999998</v>
      </c>
      <c r="N33">
        <v>0.31123222425582125</v>
      </c>
      <c r="O33">
        <v>300</v>
      </c>
      <c r="P33">
        <v>1.1279361E-2</v>
      </c>
      <c r="Q33">
        <v>0.6</v>
      </c>
      <c r="R33">
        <v>15.076985069999999</v>
      </c>
      <c r="S33" t="s">
        <v>17</v>
      </c>
    </row>
    <row r="34" spans="1:19" x14ac:dyDescent="0.35">
      <c r="A34">
        <v>1</v>
      </c>
      <c r="B34">
        <v>100</v>
      </c>
      <c r="C34">
        <v>1000</v>
      </c>
      <c r="D34">
        <v>3</v>
      </c>
      <c r="E34">
        <v>39184.4611</v>
      </c>
      <c r="F34">
        <v>8402.3740660000003</v>
      </c>
      <c r="G34">
        <v>13220.99842</v>
      </c>
      <c r="H34">
        <v>13256.14392</v>
      </c>
      <c r="I34">
        <v>2983.7461010000002</v>
      </c>
      <c r="J34">
        <v>635.74997919999998</v>
      </c>
      <c r="K34">
        <v>685.44861219999996</v>
      </c>
      <c r="L34">
        <v>2</v>
      </c>
      <c r="M34">
        <v>0.49708140299999998</v>
      </c>
      <c r="N34">
        <v>0.30826790470275339</v>
      </c>
      <c r="O34">
        <v>300</v>
      </c>
      <c r="P34">
        <v>2.5978157000000002E-2</v>
      </c>
      <c r="Q34">
        <v>0.4</v>
      </c>
      <c r="R34">
        <v>33.923216400000001</v>
      </c>
      <c r="S34" t="s">
        <v>17</v>
      </c>
    </row>
    <row r="35" spans="1:19" x14ac:dyDescent="0.35">
      <c r="A35">
        <v>1</v>
      </c>
      <c r="B35">
        <v>100</v>
      </c>
      <c r="C35">
        <v>2000</v>
      </c>
      <c r="D35">
        <v>3</v>
      </c>
      <c r="E35">
        <v>36084.792249999999</v>
      </c>
      <c r="F35">
        <v>7697.0498399999997</v>
      </c>
      <c r="G35">
        <v>11653.81926</v>
      </c>
      <c r="H35">
        <v>11703.499949999999</v>
      </c>
      <c r="I35">
        <v>3575.9138050000001</v>
      </c>
      <c r="J35">
        <v>635.74997919999998</v>
      </c>
      <c r="K35">
        <v>818.7594143</v>
      </c>
      <c r="L35">
        <v>3</v>
      </c>
      <c r="M35">
        <v>0.43886006399999999</v>
      </c>
      <c r="N35">
        <v>0.31451845629941894</v>
      </c>
      <c r="O35">
        <v>300</v>
      </c>
      <c r="P35">
        <v>4.3851123999999998E-2</v>
      </c>
      <c r="Q35">
        <v>0.8</v>
      </c>
      <c r="R35">
        <v>7.4941884930000002</v>
      </c>
      <c r="S35" t="s">
        <v>17</v>
      </c>
    </row>
    <row r="36" spans="1:19" x14ac:dyDescent="0.35">
      <c r="A36">
        <v>1</v>
      </c>
      <c r="B36">
        <v>100</v>
      </c>
      <c r="C36">
        <v>2000</v>
      </c>
      <c r="D36">
        <v>3</v>
      </c>
      <c r="E36">
        <v>38492.292659999999</v>
      </c>
      <c r="F36">
        <v>7771.6997240000001</v>
      </c>
      <c r="G36">
        <v>13190.15028</v>
      </c>
      <c r="H36">
        <v>13225.51122</v>
      </c>
      <c r="I36">
        <v>2983.739431</v>
      </c>
      <c r="J36">
        <v>635.74997919999998</v>
      </c>
      <c r="K36">
        <v>685.44203259999995</v>
      </c>
      <c r="L36">
        <v>2</v>
      </c>
      <c r="M36">
        <v>0.49593273199999999</v>
      </c>
      <c r="N36">
        <v>0.31213028527046327</v>
      </c>
      <c r="O36">
        <v>300</v>
      </c>
      <c r="P36">
        <v>7.5161689000000004E-2</v>
      </c>
      <c r="Q36">
        <v>0.6</v>
      </c>
      <c r="R36">
        <v>19.98450265</v>
      </c>
      <c r="S36" t="s">
        <v>17</v>
      </c>
    </row>
    <row r="37" spans="1:19" x14ac:dyDescent="0.35">
      <c r="A37">
        <v>1</v>
      </c>
      <c r="B37">
        <v>100</v>
      </c>
      <c r="C37">
        <v>2000</v>
      </c>
      <c r="D37">
        <v>3</v>
      </c>
      <c r="E37">
        <v>45398.752039999999</v>
      </c>
      <c r="F37">
        <v>16363.229380000001</v>
      </c>
      <c r="G37">
        <v>11930.769550000001</v>
      </c>
      <c r="H37">
        <v>11986.04904</v>
      </c>
      <c r="I37">
        <v>3643.4850900000001</v>
      </c>
      <c r="J37">
        <v>635.74997919999998</v>
      </c>
      <c r="K37">
        <v>839.4689975</v>
      </c>
      <c r="L37">
        <v>3</v>
      </c>
      <c r="M37">
        <v>0.44945514399999997</v>
      </c>
      <c r="N37">
        <v>0.26098597249691374</v>
      </c>
      <c r="O37">
        <v>300</v>
      </c>
      <c r="P37">
        <v>6.4040488000000007E-2</v>
      </c>
      <c r="Q37">
        <v>0.4</v>
      </c>
      <c r="R37">
        <v>44.965130960000003</v>
      </c>
      <c r="S37" t="s">
        <v>17</v>
      </c>
    </row>
    <row r="38" spans="1:19" x14ac:dyDescent="0.35">
      <c r="A38">
        <v>2</v>
      </c>
      <c r="B38">
        <v>10</v>
      </c>
      <c r="C38">
        <v>500</v>
      </c>
      <c r="D38">
        <v>3</v>
      </c>
      <c r="E38">
        <v>28500.040819999998</v>
      </c>
      <c r="F38">
        <v>5423.7406419999998</v>
      </c>
      <c r="G38">
        <v>10204.14898</v>
      </c>
      <c r="H38">
        <v>5596.4828349999998</v>
      </c>
      <c r="I38">
        <v>5783.6845240000002</v>
      </c>
      <c r="J38">
        <v>465.72808320000001</v>
      </c>
      <c r="K38">
        <v>1026.2557589999999</v>
      </c>
      <c r="L38">
        <v>8</v>
      </c>
      <c r="M38">
        <v>0.82381674599999999</v>
      </c>
      <c r="N38">
        <v>0.27697450617383845</v>
      </c>
      <c r="O38">
        <v>17</v>
      </c>
      <c r="P38">
        <v>9.8590959999999995E-3</v>
      </c>
      <c r="Q38">
        <v>0.8</v>
      </c>
      <c r="R38">
        <v>3.88423205</v>
      </c>
      <c r="S38" t="s">
        <v>17</v>
      </c>
    </row>
    <row r="39" spans="1:19" x14ac:dyDescent="0.35">
      <c r="A39">
        <v>2</v>
      </c>
      <c r="B39">
        <v>10</v>
      </c>
      <c r="C39">
        <v>500</v>
      </c>
      <c r="D39">
        <v>3</v>
      </c>
      <c r="E39">
        <v>30938.057850000001</v>
      </c>
      <c r="F39">
        <v>7788.1560870000003</v>
      </c>
      <c r="G39">
        <v>10243.41661</v>
      </c>
      <c r="H39">
        <v>5646.1133410000002</v>
      </c>
      <c r="I39">
        <v>5769.8558890000004</v>
      </c>
      <c r="J39">
        <v>465.72808320000001</v>
      </c>
      <c r="K39">
        <v>1024.787842</v>
      </c>
      <c r="L39">
        <v>8</v>
      </c>
      <c r="M39">
        <v>0.83112248399999999</v>
      </c>
      <c r="N39">
        <v>0.26917939274390079</v>
      </c>
      <c r="O39">
        <v>72</v>
      </c>
      <c r="P39">
        <v>9.5090959999999999E-3</v>
      </c>
      <c r="Q39">
        <v>0.6</v>
      </c>
      <c r="R39">
        <v>10.357952129999999</v>
      </c>
      <c r="S39" t="s">
        <v>17</v>
      </c>
    </row>
    <row r="40" spans="1:19" x14ac:dyDescent="0.35">
      <c r="A40">
        <v>2</v>
      </c>
      <c r="B40">
        <v>10</v>
      </c>
      <c r="C40">
        <v>500</v>
      </c>
      <c r="D40">
        <v>3</v>
      </c>
      <c r="E40">
        <v>35655.771439999997</v>
      </c>
      <c r="F40">
        <v>12487.11851</v>
      </c>
      <c r="G40">
        <v>10304.84534</v>
      </c>
      <c r="H40">
        <v>5633.248141</v>
      </c>
      <c r="I40">
        <v>5744.2124750000003</v>
      </c>
      <c r="J40">
        <v>465.72808320000001</v>
      </c>
      <c r="K40">
        <v>1020.618886</v>
      </c>
      <c r="L40">
        <v>8</v>
      </c>
      <c r="M40">
        <v>0.82922869399999999</v>
      </c>
      <c r="N40">
        <v>0.25498251870235655</v>
      </c>
      <c r="O40">
        <v>301</v>
      </c>
      <c r="P40">
        <v>1.5332145E-2</v>
      </c>
      <c r="Q40">
        <v>0.4</v>
      </c>
      <c r="R40">
        <v>23.305392300000001</v>
      </c>
      <c r="S40" t="s">
        <v>17</v>
      </c>
    </row>
    <row r="41" spans="1:19" x14ac:dyDescent="0.35">
      <c r="A41">
        <v>2</v>
      </c>
      <c r="B41">
        <v>10</v>
      </c>
      <c r="C41">
        <v>1000</v>
      </c>
      <c r="D41">
        <v>3</v>
      </c>
      <c r="E41">
        <v>33109.846839999998</v>
      </c>
      <c r="F41">
        <v>8028.9897559999999</v>
      </c>
      <c r="G41">
        <v>12765.49928</v>
      </c>
      <c r="H41">
        <v>6013.5847700000004</v>
      </c>
      <c r="I41">
        <v>4958.0354770000004</v>
      </c>
      <c r="J41">
        <v>465.72808320000001</v>
      </c>
      <c r="K41">
        <v>878.00947629999996</v>
      </c>
      <c r="L41">
        <v>6</v>
      </c>
      <c r="M41">
        <v>0.88521522900000005</v>
      </c>
      <c r="N41">
        <v>0.28204002333436662</v>
      </c>
      <c r="O41">
        <v>37</v>
      </c>
      <c r="P41">
        <v>9.0748499999999998E-4</v>
      </c>
      <c r="Q41">
        <v>0.8</v>
      </c>
      <c r="R41">
        <v>6.4578920269999998</v>
      </c>
      <c r="S41" t="s">
        <v>17</v>
      </c>
    </row>
    <row r="42" spans="1:19" x14ac:dyDescent="0.35">
      <c r="A42">
        <v>2</v>
      </c>
      <c r="B42">
        <v>10</v>
      </c>
      <c r="C42">
        <v>1000</v>
      </c>
      <c r="D42">
        <v>3</v>
      </c>
      <c r="E42">
        <v>36618.183830000002</v>
      </c>
      <c r="F42">
        <v>11415.295400000001</v>
      </c>
      <c r="G42">
        <v>12880.46675</v>
      </c>
      <c r="H42">
        <v>6013.5847700000004</v>
      </c>
      <c r="I42">
        <v>4962.5672160000004</v>
      </c>
      <c r="J42">
        <v>465.72808320000001</v>
      </c>
      <c r="K42">
        <v>880.54160220000006</v>
      </c>
      <c r="L42">
        <v>6</v>
      </c>
      <c r="M42">
        <v>0.88521522900000005</v>
      </c>
      <c r="N42">
        <v>0.27330926009524237</v>
      </c>
      <c r="O42">
        <v>126</v>
      </c>
      <c r="P42">
        <v>6.4879990000000004E-3</v>
      </c>
      <c r="Q42">
        <v>0.6</v>
      </c>
      <c r="R42">
        <v>17.221045400000001</v>
      </c>
      <c r="S42" t="s">
        <v>17</v>
      </c>
    </row>
    <row r="43" spans="1:19" x14ac:dyDescent="0.35">
      <c r="A43">
        <v>2</v>
      </c>
      <c r="B43">
        <v>10</v>
      </c>
      <c r="C43">
        <v>1000</v>
      </c>
      <c r="D43">
        <v>3</v>
      </c>
      <c r="E43">
        <v>42920.119789999997</v>
      </c>
      <c r="F43">
        <v>13844.46559</v>
      </c>
      <c r="G43">
        <v>17632.68219</v>
      </c>
      <c r="H43">
        <v>6250.712184</v>
      </c>
      <c r="I43">
        <v>4014.4609340000002</v>
      </c>
      <c r="J43">
        <v>465.72808320000001</v>
      </c>
      <c r="K43">
        <v>712.07080929999995</v>
      </c>
      <c r="L43">
        <v>4</v>
      </c>
      <c r="M43">
        <v>0.92012099800000002</v>
      </c>
      <c r="N43">
        <v>0.25219699214976687</v>
      </c>
      <c r="O43">
        <v>259</v>
      </c>
      <c r="P43">
        <v>9.2707390000000001E-3</v>
      </c>
      <c r="Q43">
        <v>0.4</v>
      </c>
      <c r="R43">
        <v>38.747352159999998</v>
      </c>
      <c r="S43" t="s">
        <v>17</v>
      </c>
    </row>
    <row r="44" spans="1:19" x14ac:dyDescent="0.35">
      <c r="A44">
        <v>2</v>
      </c>
      <c r="B44">
        <v>10</v>
      </c>
      <c r="C44">
        <v>2000</v>
      </c>
      <c r="D44">
        <v>3</v>
      </c>
      <c r="E44">
        <v>39463.658280000003</v>
      </c>
      <c r="F44">
        <v>10433.496810000001</v>
      </c>
      <c r="G44">
        <v>17482.841609999999</v>
      </c>
      <c r="H44">
        <v>6324.5588530000005</v>
      </c>
      <c r="I44">
        <v>4042.0719720000002</v>
      </c>
      <c r="J44">
        <v>465.72808320000001</v>
      </c>
      <c r="K44">
        <v>714.96095760000003</v>
      </c>
      <c r="L44">
        <v>4</v>
      </c>
      <c r="M44">
        <v>0.93099141799999996</v>
      </c>
      <c r="N44">
        <v>0.26914174432231586</v>
      </c>
      <c r="O44">
        <v>55</v>
      </c>
      <c r="P44">
        <v>9.1206519999999999E-3</v>
      </c>
      <c r="Q44">
        <v>0.8</v>
      </c>
      <c r="R44">
        <v>9.512748384</v>
      </c>
      <c r="S44" t="s">
        <v>17</v>
      </c>
    </row>
    <row r="45" spans="1:19" x14ac:dyDescent="0.35">
      <c r="A45">
        <v>2</v>
      </c>
      <c r="B45">
        <v>10</v>
      </c>
      <c r="C45">
        <v>2000</v>
      </c>
      <c r="D45">
        <v>3</v>
      </c>
      <c r="E45">
        <v>43811.500330000003</v>
      </c>
      <c r="F45">
        <v>14469.014810000001</v>
      </c>
      <c r="G45">
        <v>17806.595270000002</v>
      </c>
      <c r="H45">
        <v>6322.5688049999999</v>
      </c>
      <c r="I45">
        <v>4029.6123640000001</v>
      </c>
      <c r="J45">
        <v>465.72808320000001</v>
      </c>
      <c r="K45">
        <v>717.98100750000003</v>
      </c>
      <c r="L45">
        <v>4</v>
      </c>
      <c r="M45">
        <v>0.93069847800000005</v>
      </c>
      <c r="N45">
        <v>0.24800187363160042</v>
      </c>
      <c r="O45">
        <v>300</v>
      </c>
      <c r="P45">
        <v>3.7252952999999998E-2</v>
      </c>
      <c r="Q45">
        <v>0.6</v>
      </c>
      <c r="R45">
        <v>25.36732902</v>
      </c>
      <c r="S45" t="s">
        <v>17</v>
      </c>
    </row>
    <row r="46" spans="1:19" x14ac:dyDescent="0.35">
      <c r="A46">
        <v>2</v>
      </c>
      <c r="B46">
        <v>10</v>
      </c>
      <c r="C46">
        <v>2000</v>
      </c>
      <c r="D46">
        <v>3</v>
      </c>
      <c r="E46">
        <v>50745.19126</v>
      </c>
      <c r="F46">
        <v>18735.914410000001</v>
      </c>
      <c r="G46">
        <v>20993.274460000001</v>
      </c>
      <c r="H46">
        <v>6395.3785509999998</v>
      </c>
      <c r="I46">
        <v>3525.2182760000001</v>
      </c>
      <c r="J46">
        <v>465.72808320000001</v>
      </c>
      <c r="K46">
        <v>629.67747910000003</v>
      </c>
      <c r="L46">
        <v>3</v>
      </c>
      <c r="M46">
        <v>0.94141626099999998</v>
      </c>
      <c r="N46">
        <v>0.23520446854751953</v>
      </c>
      <c r="O46">
        <v>300</v>
      </c>
      <c r="P46">
        <v>1.3183907E-2</v>
      </c>
      <c r="Q46">
        <v>0.4</v>
      </c>
      <c r="R46">
        <v>57.076490300000003</v>
      </c>
      <c r="S46" t="s">
        <v>17</v>
      </c>
    </row>
    <row r="47" spans="1:19" x14ac:dyDescent="0.35">
      <c r="A47">
        <v>2</v>
      </c>
      <c r="B47">
        <v>40</v>
      </c>
      <c r="C47">
        <v>500</v>
      </c>
      <c r="D47">
        <v>3</v>
      </c>
      <c r="E47">
        <v>27282.886709999999</v>
      </c>
      <c r="F47">
        <v>5267.015969</v>
      </c>
      <c r="G47">
        <v>7703.1676600000001</v>
      </c>
      <c r="H47">
        <v>7097.5789629999999</v>
      </c>
      <c r="I47">
        <v>5729.2137249999996</v>
      </c>
      <c r="J47">
        <v>465.72808320000001</v>
      </c>
      <c r="K47">
        <v>1020.182309</v>
      </c>
      <c r="L47">
        <v>8</v>
      </c>
      <c r="M47">
        <v>0.64611148100000004</v>
      </c>
      <c r="N47">
        <v>0.29321565770488889</v>
      </c>
      <c r="O47">
        <v>91</v>
      </c>
      <c r="P47">
        <v>9.0358109999999995E-3</v>
      </c>
      <c r="Q47">
        <v>0.8</v>
      </c>
      <c r="R47">
        <v>3.4869188969999998</v>
      </c>
      <c r="S47" t="s">
        <v>17</v>
      </c>
    </row>
    <row r="48" spans="1:19" x14ac:dyDescent="0.35">
      <c r="A48">
        <v>2</v>
      </c>
      <c r="B48">
        <v>40</v>
      </c>
      <c r="C48">
        <v>500</v>
      </c>
      <c r="D48">
        <v>3</v>
      </c>
      <c r="E48">
        <v>29447.607540000001</v>
      </c>
      <c r="F48">
        <v>6640.8774020000001</v>
      </c>
      <c r="G48">
        <v>8502.3571300000003</v>
      </c>
      <c r="H48">
        <v>7565.7818710000001</v>
      </c>
      <c r="I48">
        <v>5328.4491399999997</v>
      </c>
      <c r="J48">
        <v>465.72808320000001</v>
      </c>
      <c r="K48">
        <v>944.41390980000006</v>
      </c>
      <c r="L48">
        <v>7</v>
      </c>
      <c r="M48">
        <v>0.68873323600000003</v>
      </c>
      <c r="N48">
        <v>0.2864388527176856</v>
      </c>
      <c r="O48">
        <v>300</v>
      </c>
      <c r="P48">
        <v>1.8866504999999999E-2</v>
      </c>
      <c r="Q48">
        <v>0.6</v>
      </c>
      <c r="R48">
        <v>9.2984503919999995</v>
      </c>
      <c r="S48" t="s">
        <v>17</v>
      </c>
    </row>
    <row r="49" spans="1:19" x14ac:dyDescent="0.35">
      <c r="A49">
        <v>2</v>
      </c>
      <c r="B49">
        <v>40</v>
      </c>
      <c r="C49">
        <v>500</v>
      </c>
      <c r="D49">
        <v>3</v>
      </c>
      <c r="E49">
        <v>33607.335749999998</v>
      </c>
      <c r="F49">
        <v>7327.3431629999995</v>
      </c>
      <c r="G49">
        <v>12027.60426</v>
      </c>
      <c r="H49">
        <v>9054.9985030000007</v>
      </c>
      <c r="I49">
        <v>4019.942822</v>
      </c>
      <c r="J49">
        <v>465.72808320000001</v>
      </c>
      <c r="K49">
        <v>711.7189214</v>
      </c>
      <c r="L49">
        <v>4</v>
      </c>
      <c r="M49">
        <v>0.82430058500000003</v>
      </c>
      <c r="N49">
        <v>0.27214951494377232</v>
      </c>
      <c r="O49">
        <v>300</v>
      </c>
      <c r="P49">
        <v>3.6268248000000003E-2</v>
      </c>
      <c r="Q49">
        <v>0.4</v>
      </c>
      <c r="R49">
        <v>20.92151338</v>
      </c>
      <c r="S49" t="s">
        <v>17</v>
      </c>
    </row>
    <row r="50" spans="1:19" x14ac:dyDescent="0.35">
      <c r="A50">
        <v>2</v>
      </c>
      <c r="B50">
        <v>40</v>
      </c>
      <c r="C50">
        <v>1000</v>
      </c>
      <c r="D50">
        <v>3</v>
      </c>
      <c r="E50">
        <v>31250.080969999999</v>
      </c>
      <c r="F50">
        <v>6681.0620680000002</v>
      </c>
      <c r="G50">
        <v>10406.08581</v>
      </c>
      <c r="H50">
        <v>8364.5706769999997</v>
      </c>
      <c r="I50">
        <v>4521.3424459999997</v>
      </c>
      <c r="J50">
        <v>465.72808320000001</v>
      </c>
      <c r="K50">
        <v>811.29188239999996</v>
      </c>
      <c r="L50">
        <v>5</v>
      </c>
      <c r="M50">
        <v>0.76144910499999996</v>
      </c>
      <c r="N50">
        <v>0.3032874782745032</v>
      </c>
      <c r="O50">
        <v>150</v>
      </c>
      <c r="P50">
        <v>8.5753960000000008E-3</v>
      </c>
      <c r="Q50">
        <v>0.8</v>
      </c>
      <c r="R50">
        <v>5.8712038870000001</v>
      </c>
      <c r="S50" t="s">
        <v>17</v>
      </c>
    </row>
    <row r="51" spans="1:19" x14ac:dyDescent="0.35">
      <c r="A51">
        <v>2</v>
      </c>
      <c r="B51">
        <v>40</v>
      </c>
      <c r="C51">
        <v>1000</v>
      </c>
      <c r="D51">
        <v>3</v>
      </c>
      <c r="E51">
        <v>33804.987849999998</v>
      </c>
      <c r="F51">
        <v>7990.6060289999996</v>
      </c>
      <c r="G51">
        <v>11621.03205</v>
      </c>
      <c r="H51">
        <v>8986.2938940000004</v>
      </c>
      <c r="I51">
        <v>4027.1509030000002</v>
      </c>
      <c r="J51">
        <v>465.72808320000001</v>
      </c>
      <c r="K51">
        <v>714.17689280000002</v>
      </c>
      <c r="L51">
        <v>4</v>
      </c>
      <c r="M51">
        <v>0.81804622199999999</v>
      </c>
      <c r="N51">
        <v>0.29726367078566818</v>
      </c>
      <c r="O51">
        <v>245</v>
      </c>
      <c r="P51">
        <v>7.2608159999999998E-3</v>
      </c>
      <c r="Q51">
        <v>0.6</v>
      </c>
      <c r="R51">
        <v>15.6565437</v>
      </c>
      <c r="S51" t="s">
        <v>17</v>
      </c>
    </row>
    <row r="52" spans="1:19" x14ac:dyDescent="0.35">
      <c r="A52">
        <v>2</v>
      </c>
      <c r="B52">
        <v>40</v>
      </c>
      <c r="C52">
        <v>1000</v>
      </c>
      <c r="D52">
        <v>3</v>
      </c>
      <c r="E52">
        <v>39172.964209999998</v>
      </c>
      <c r="F52">
        <v>10767.33634</v>
      </c>
      <c r="G52">
        <v>14448.097330000001</v>
      </c>
      <c r="H52">
        <v>9378.6088</v>
      </c>
      <c r="I52">
        <v>3480.9883840000002</v>
      </c>
      <c r="J52">
        <v>465.72808320000001</v>
      </c>
      <c r="K52">
        <v>632.20527189999996</v>
      </c>
      <c r="L52">
        <v>3</v>
      </c>
      <c r="M52">
        <v>0.85375969100000004</v>
      </c>
      <c r="N52">
        <v>0.26542346935800332</v>
      </c>
      <c r="O52">
        <v>300</v>
      </c>
      <c r="P52">
        <v>2.9572398E-2</v>
      </c>
      <c r="Q52">
        <v>0.4</v>
      </c>
      <c r="R52">
        <v>35.22722332</v>
      </c>
      <c r="S52" t="s">
        <v>17</v>
      </c>
    </row>
    <row r="53" spans="1:19" x14ac:dyDescent="0.35">
      <c r="A53">
        <v>2</v>
      </c>
      <c r="B53">
        <v>40</v>
      </c>
      <c r="C53">
        <v>2000</v>
      </c>
      <c r="D53">
        <v>3</v>
      </c>
      <c r="E53">
        <v>35422.608469999999</v>
      </c>
      <c r="F53">
        <v>7714.6544620000004</v>
      </c>
      <c r="G53">
        <v>13531.19104</v>
      </c>
      <c r="H53">
        <v>9556.5371579999992</v>
      </c>
      <c r="I53">
        <v>3524.1362469999999</v>
      </c>
      <c r="J53">
        <v>465.72808320000001</v>
      </c>
      <c r="K53">
        <v>630.36148179999998</v>
      </c>
      <c r="L53">
        <v>3</v>
      </c>
      <c r="M53">
        <v>0.86995698200000005</v>
      </c>
      <c r="N53">
        <v>0.29539155548613166</v>
      </c>
      <c r="O53">
        <v>199</v>
      </c>
      <c r="P53">
        <v>8.0614740000000008E-3</v>
      </c>
      <c r="Q53">
        <v>0.8</v>
      </c>
      <c r="R53">
        <v>7.6861330250000002</v>
      </c>
      <c r="S53" t="s">
        <v>17</v>
      </c>
    </row>
    <row r="54" spans="1:19" x14ac:dyDescent="0.35">
      <c r="A54">
        <v>2</v>
      </c>
      <c r="B54">
        <v>40</v>
      </c>
      <c r="C54">
        <v>2000</v>
      </c>
      <c r="D54">
        <v>3</v>
      </c>
      <c r="E54">
        <v>38187.673020000002</v>
      </c>
      <c r="F54">
        <v>7765.7548660000002</v>
      </c>
      <c r="G54">
        <v>16471.853459999998</v>
      </c>
      <c r="H54">
        <v>10063.61937</v>
      </c>
      <c r="I54">
        <v>2903.1604699999998</v>
      </c>
      <c r="J54">
        <v>465.72808320000001</v>
      </c>
      <c r="K54">
        <v>517.55676979999998</v>
      </c>
      <c r="L54">
        <v>2</v>
      </c>
      <c r="M54">
        <v>0.91611802399999998</v>
      </c>
      <c r="N54">
        <v>0.28776053960682951</v>
      </c>
      <c r="O54">
        <v>147</v>
      </c>
      <c r="P54">
        <v>9.4047590000000004E-3</v>
      </c>
      <c r="Q54">
        <v>0.6</v>
      </c>
      <c r="R54">
        <v>20.49635473</v>
      </c>
      <c r="S54" t="s">
        <v>17</v>
      </c>
    </row>
    <row r="55" spans="1:19" x14ac:dyDescent="0.35">
      <c r="A55">
        <v>2</v>
      </c>
      <c r="B55">
        <v>40</v>
      </c>
      <c r="C55">
        <v>2000</v>
      </c>
      <c r="D55">
        <v>3</v>
      </c>
      <c r="E55">
        <v>42736.631329999997</v>
      </c>
      <c r="F55">
        <v>12489.25078</v>
      </c>
      <c r="G55">
        <v>16289.450570000001</v>
      </c>
      <c r="H55">
        <v>10061.99568</v>
      </c>
      <c r="I55">
        <v>2909.78224</v>
      </c>
      <c r="J55">
        <v>465.72808320000001</v>
      </c>
      <c r="K55">
        <v>520.42397530000005</v>
      </c>
      <c r="L55">
        <v>2</v>
      </c>
      <c r="M55">
        <v>0.91597021599999995</v>
      </c>
      <c r="N55">
        <v>0.27622725936819142</v>
      </c>
      <c r="O55">
        <v>300</v>
      </c>
      <c r="P55">
        <v>1.3115277999999999E-2</v>
      </c>
      <c r="Q55">
        <v>0.4</v>
      </c>
      <c r="R55">
        <v>46.116798150000001</v>
      </c>
      <c r="S55" t="s">
        <v>17</v>
      </c>
    </row>
    <row r="56" spans="1:19" x14ac:dyDescent="0.35">
      <c r="A56">
        <v>2</v>
      </c>
      <c r="B56">
        <v>70</v>
      </c>
      <c r="C56">
        <v>500</v>
      </c>
      <c r="D56">
        <v>3</v>
      </c>
      <c r="E56">
        <v>27214.24567</v>
      </c>
      <c r="F56">
        <v>5275.1365530000003</v>
      </c>
      <c r="G56">
        <v>7343.505349</v>
      </c>
      <c r="H56">
        <v>7344.1769180000001</v>
      </c>
      <c r="I56">
        <v>5765.2423790000003</v>
      </c>
      <c r="J56">
        <v>465.72808320000001</v>
      </c>
      <c r="K56">
        <v>1020.4563900000001</v>
      </c>
      <c r="L56">
        <v>8</v>
      </c>
      <c r="M56">
        <v>0.50401205599999999</v>
      </c>
      <c r="N56">
        <v>0.29476661446521724</v>
      </c>
      <c r="O56">
        <v>301</v>
      </c>
      <c r="P56">
        <v>1.0780692E-2</v>
      </c>
      <c r="Q56">
        <v>0.8</v>
      </c>
      <c r="R56">
        <v>3.4904054499999999</v>
      </c>
      <c r="S56" t="s">
        <v>17</v>
      </c>
    </row>
    <row r="57" spans="1:19" x14ac:dyDescent="0.35">
      <c r="A57">
        <v>2</v>
      </c>
      <c r="B57">
        <v>70</v>
      </c>
      <c r="C57">
        <v>500</v>
      </c>
      <c r="D57">
        <v>3</v>
      </c>
      <c r="E57">
        <v>29171.009880000001</v>
      </c>
      <c r="F57">
        <v>5917.7676170000004</v>
      </c>
      <c r="G57">
        <v>8500.8376380000009</v>
      </c>
      <c r="H57">
        <v>8466.2838709999996</v>
      </c>
      <c r="I57">
        <v>4947.1247160000003</v>
      </c>
      <c r="J57">
        <v>465.72808320000001</v>
      </c>
      <c r="K57">
        <v>873.26795749999997</v>
      </c>
      <c r="L57">
        <v>6</v>
      </c>
      <c r="M57">
        <v>0.581019383</v>
      </c>
      <c r="N57">
        <v>0.29234018387005895</v>
      </c>
      <c r="O57">
        <v>301</v>
      </c>
      <c r="P57">
        <v>1.536531E-2</v>
      </c>
      <c r="Q57">
        <v>0.6</v>
      </c>
      <c r="R57">
        <v>9.3077478669999998</v>
      </c>
      <c r="S57" t="s">
        <v>17</v>
      </c>
    </row>
    <row r="58" spans="1:19" x14ac:dyDescent="0.35">
      <c r="A58">
        <v>2</v>
      </c>
      <c r="B58">
        <v>70</v>
      </c>
      <c r="C58">
        <v>500</v>
      </c>
      <c r="D58">
        <v>3</v>
      </c>
      <c r="E58">
        <v>33399.584009999999</v>
      </c>
      <c r="F58">
        <v>8552.65337</v>
      </c>
      <c r="G58">
        <v>9621.1579139999994</v>
      </c>
      <c r="H58">
        <v>9383.3712149999992</v>
      </c>
      <c r="I58">
        <v>4562.0439120000001</v>
      </c>
      <c r="J58">
        <v>465.72808320000001</v>
      </c>
      <c r="K58">
        <v>814.62951380000004</v>
      </c>
      <c r="L58">
        <v>5</v>
      </c>
      <c r="M58">
        <v>0.64395673899999994</v>
      </c>
      <c r="N58">
        <v>0.27698749973444653</v>
      </c>
      <c r="O58">
        <v>300</v>
      </c>
      <c r="P58">
        <v>3.993915E-2</v>
      </c>
      <c r="Q58">
        <v>0.4</v>
      </c>
      <c r="R58">
        <v>20.942432700000001</v>
      </c>
      <c r="S58" t="s">
        <v>17</v>
      </c>
    </row>
    <row r="59" spans="1:19" x14ac:dyDescent="0.35">
      <c r="A59">
        <v>2</v>
      </c>
      <c r="B59">
        <v>70</v>
      </c>
      <c r="C59">
        <v>1000</v>
      </c>
      <c r="D59">
        <v>3</v>
      </c>
      <c r="E59">
        <v>30999.41287</v>
      </c>
      <c r="F59">
        <v>6696.3688990000001</v>
      </c>
      <c r="G59">
        <v>9360.5138279999992</v>
      </c>
      <c r="H59">
        <v>9112.3303350000006</v>
      </c>
      <c r="I59">
        <v>4550.1877649999997</v>
      </c>
      <c r="J59">
        <v>465.72808320000001</v>
      </c>
      <c r="K59">
        <v>814.28396359999999</v>
      </c>
      <c r="L59">
        <v>5</v>
      </c>
      <c r="M59">
        <v>0.62535589800000002</v>
      </c>
      <c r="N59">
        <v>0.30712288084576383</v>
      </c>
      <c r="O59">
        <v>300</v>
      </c>
      <c r="P59">
        <v>1.6739218E-2</v>
      </c>
      <c r="Q59">
        <v>0.8</v>
      </c>
      <c r="R59">
        <v>5.8877230039999997</v>
      </c>
      <c r="S59" t="s">
        <v>17</v>
      </c>
    </row>
    <row r="60" spans="1:19" x14ac:dyDescent="0.35">
      <c r="A60">
        <v>2</v>
      </c>
      <c r="B60">
        <v>70</v>
      </c>
      <c r="C60">
        <v>1000</v>
      </c>
      <c r="D60">
        <v>3</v>
      </c>
      <c r="E60">
        <v>33946.054929999998</v>
      </c>
      <c r="F60">
        <v>7996.3101740000002</v>
      </c>
      <c r="G60">
        <v>10645.14459</v>
      </c>
      <c r="H60">
        <v>10103.9517</v>
      </c>
      <c r="I60">
        <v>4020.9326860000001</v>
      </c>
      <c r="J60">
        <v>465.72808320000001</v>
      </c>
      <c r="K60">
        <v>713.98768919999998</v>
      </c>
      <c r="L60">
        <v>4</v>
      </c>
      <c r="M60">
        <v>0.69340833300000004</v>
      </c>
      <c r="N60">
        <v>0.29348640727053554</v>
      </c>
      <c r="O60">
        <v>300</v>
      </c>
      <c r="P60">
        <v>2.4996985999999999E-2</v>
      </c>
      <c r="Q60">
        <v>0.6</v>
      </c>
      <c r="R60">
        <v>15.70059468</v>
      </c>
      <c r="S60" t="s">
        <v>17</v>
      </c>
    </row>
    <row r="61" spans="1:19" x14ac:dyDescent="0.35">
      <c r="A61">
        <v>2</v>
      </c>
      <c r="B61">
        <v>70</v>
      </c>
      <c r="C61">
        <v>1000</v>
      </c>
      <c r="D61">
        <v>3</v>
      </c>
      <c r="E61">
        <v>38686.552170000003</v>
      </c>
      <c r="F61">
        <v>8496.0051829999993</v>
      </c>
      <c r="G61">
        <v>14373.441070000001</v>
      </c>
      <c r="H61">
        <v>11922.04135</v>
      </c>
      <c r="I61">
        <v>2905.8089890000001</v>
      </c>
      <c r="J61">
        <v>465.72808320000001</v>
      </c>
      <c r="K61">
        <v>523.52749470000003</v>
      </c>
      <c r="L61">
        <v>2</v>
      </c>
      <c r="M61">
        <v>0.81817916999999996</v>
      </c>
      <c r="N61">
        <v>0.2734385882489816</v>
      </c>
      <c r="O61">
        <v>300</v>
      </c>
      <c r="P61">
        <v>5.5894791999999999E-2</v>
      </c>
      <c r="Q61">
        <v>0.4</v>
      </c>
      <c r="R61">
        <v>35.326338020000001</v>
      </c>
      <c r="S61" t="s">
        <v>17</v>
      </c>
    </row>
    <row r="62" spans="1:19" x14ac:dyDescent="0.35">
      <c r="A62">
        <v>2</v>
      </c>
      <c r="B62">
        <v>70</v>
      </c>
      <c r="C62">
        <v>2000</v>
      </c>
      <c r="D62">
        <v>3</v>
      </c>
      <c r="E62">
        <v>34564.384449999998</v>
      </c>
      <c r="F62">
        <v>5415.2949369999997</v>
      </c>
      <c r="G62">
        <v>13380.63867</v>
      </c>
      <c r="H62">
        <v>11874.219129999999</v>
      </c>
      <c r="I62">
        <v>2908.5050500000002</v>
      </c>
      <c r="J62">
        <v>465.72808320000001</v>
      </c>
      <c r="K62">
        <v>519.99858589999997</v>
      </c>
      <c r="L62">
        <v>2</v>
      </c>
      <c r="M62">
        <v>0.81489725400000002</v>
      </c>
      <c r="N62">
        <v>0.3079860995718488</v>
      </c>
      <c r="O62">
        <v>258</v>
      </c>
      <c r="P62">
        <v>8.2804509999999994E-3</v>
      </c>
      <c r="Q62">
        <v>0.8</v>
      </c>
      <c r="R62">
        <v>7.6913210090000002</v>
      </c>
      <c r="S62" t="s">
        <v>17</v>
      </c>
    </row>
    <row r="63" spans="1:19" x14ac:dyDescent="0.35">
      <c r="A63">
        <v>2</v>
      </c>
      <c r="B63">
        <v>70</v>
      </c>
      <c r="C63">
        <v>2000</v>
      </c>
      <c r="D63">
        <v>3</v>
      </c>
      <c r="E63">
        <v>37040.147729999997</v>
      </c>
      <c r="F63">
        <v>7762.6017760000004</v>
      </c>
      <c r="G63">
        <v>13520.899509999999</v>
      </c>
      <c r="H63">
        <v>11874.894130000001</v>
      </c>
      <c r="I63">
        <v>2899.121697</v>
      </c>
      <c r="J63">
        <v>465.72808320000001</v>
      </c>
      <c r="K63">
        <v>516.90253059999998</v>
      </c>
      <c r="L63">
        <v>2</v>
      </c>
      <c r="M63">
        <v>0.81494357699999997</v>
      </c>
      <c r="N63">
        <v>0.30537832468070497</v>
      </c>
      <c r="O63">
        <v>45</v>
      </c>
      <c r="P63">
        <v>9.4969489999999993E-3</v>
      </c>
      <c r="Q63">
        <v>0.6</v>
      </c>
      <c r="R63">
        <v>20.510189359999998</v>
      </c>
      <c r="S63" t="s">
        <v>17</v>
      </c>
    </row>
    <row r="64" spans="1:19" x14ac:dyDescent="0.35">
      <c r="A64">
        <v>2</v>
      </c>
      <c r="B64">
        <v>70</v>
      </c>
      <c r="C64">
        <v>2000</v>
      </c>
      <c r="D64">
        <v>3</v>
      </c>
      <c r="E64">
        <v>41743.379249999998</v>
      </c>
      <c r="F64">
        <v>12465.84527</v>
      </c>
      <c r="G64">
        <v>13520.899509999999</v>
      </c>
      <c r="H64">
        <v>11874.894130000001</v>
      </c>
      <c r="I64">
        <v>2899.115534</v>
      </c>
      <c r="J64">
        <v>465.72808320000001</v>
      </c>
      <c r="K64">
        <v>516.89672340000004</v>
      </c>
      <c r="L64">
        <v>2</v>
      </c>
      <c r="M64">
        <v>0.81494357699999997</v>
      </c>
      <c r="N64">
        <v>0.28466427866924732</v>
      </c>
      <c r="O64">
        <v>300</v>
      </c>
      <c r="P64">
        <v>1.0132775E-2</v>
      </c>
      <c r="Q64">
        <v>0.4</v>
      </c>
      <c r="R64">
        <v>46.147926060000003</v>
      </c>
      <c r="S64" t="s">
        <v>17</v>
      </c>
    </row>
    <row r="65" spans="1:19" x14ac:dyDescent="0.35">
      <c r="A65">
        <v>2</v>
      </c>
      <c r="B65">
        <v>100</v>
      </c>
      <c r="C65">
        <v>500</v>
      </c>
      <c r="D65">
        <v>3</v>
      </c>
      <c r="E65">
        <v>27142.634999999998</v>
      </c>
      <c r="F65">
        <v>5278.0483350000004</v>
      </c>
      <c r="G65">
        <v>7219.0569489999998</v>
      </c>
      <c r="H65">
        <v>7369.8622150000001</v>
      </c>
      <c r="I65">
        <v>5783.6840849999999</v>
      </c>
      <c r="J65">
        <v>465.72808320000001</v>
      </c>
      <c r="K65">
        <v>1026.2553339999999</v>
      </c>
      <c r="L65">
        <v>8</v>
      </c>
      <c r="M65">
        <v>0.27589469900000002</v>
      </c>
      <c r="N65">
        <v>0.29682317193349833</v>
      </c>
      <c r="O65">
        <v>37</v>
      </c>
      <c r="P65">
        <v>9.6386949999999992E-3</v>
      </c>
      <c r="Q65">
        <v>0.8</v>
      </c>
      <c r="R65">
        <v>3.4867565780000001</v>
      </c>
      <c r="S65" t="s">
        <v>17</v>
      </c>
    </row>
    <row r="66" spans="1:19" x14ac:dyDescent="0.35">
      <c r="A66">
        <v>2</v>
      </c>
      <c r="B66">
        <v>100</v>
      </c>
      <c r="C66">
        <v>500</v>
      </c>
      <c r="D66">
        <v>3</v>
      </c>
      <c r="E66">
        <v>29484.15467</v>
      </c>
      <c r="F66">
        <v>6677.8906120000001</v>
      </c>
      <c r="G66">
        <v>7934.9261409999999</v>
      </c>
      <c r="H66">
        <v>8058.5418040000004</v>
      </c>
      <c r="I66">
        <v>5393.1164740000004</v>
      </c>
      <c r="J66">
        <v>465.72808320000001</v>
      </c>
      <c r="K66">
        <v>953.95155050000005</v>
      </c>
      <c r="L66">
        <v>7</v>
      </c>
      <c r="M66">
        <v>0.30167578499999997</v>
      </c>
      <c r="N66">
        <v>0.28486062334837031</v>
      </c>
      <c r="O66">
        <v>300</v>
      </c>
      <c r="P66">
        <v>2.8842085E-2</v>
      </c>
      <c r="Q66">
        <v>0.6</v>
      </c>
      <c r="R66">
        <v>9.2980175410000001</v>
      </c>
      <c r="S66" t="s">
        <v>17</v>
      </c>
    </row>
    <row r="67" spans="1:19" x14ac:dyDescent="0.35">
      <c r="A67">
        <v>2</v>
      </c>
      <c r="B67">
        <v>100</v>
      </c>
      <c r="C67">
        <v>500</v>
      </c>
      <c r="D67">
        <v>3</v>
      </c>
      <c r="E67">
        <v>34546.948100000001</v>
      </c>
      <c r="F67">
        <v>10680.36104</v>
      </c>
      <c r="G67">
        <v>8437.2622050000009</v>
      </c>
      <c r="H67">
        <v>8573.3435379999992</v>
      </c>
      <c r="I67">
        <v>5420.4317090000004</v>
      </c>
      <c r="J67">
        <v>465.72808320000001</v>
      </c>
      <c r="K67">
        <v>969.82151839999995</v>
      </c>
      <c r="L67">
        <v>7</v>
      </c>
      <c r="M67">
        <v>0.320947661</v>
      </c>
      <c r="N67">
        <v>0.25644342005384663</v>
      </c>
      <c r="O67">
        <v>300</v>
      </c>
      <c r="P67">
        <v>8.1707105000000002E-2</v>
      </c>
      <c r="Q67">
        <v>0.4</v>
      </c>
      <c r="R67">
        <v>20.920539470000001</v>
      </c>
      <c r="S67" t="s">
        <v>17</v>
      </c>
    </row>
    <row r="68" spans="1:19" x14ac:dyDescent="0.35">
      <c r="A68">
        <v>2</v>
      </c>
      <c r="B68">
        <v>100</v>
      </c>
      <c r="C68">
        <v>1000</v>
      </c>
      <c r="D68">
        <v>3</v>
      </c>
      <c r="E68">
        <v>30765.62327</v>
      </c>
      <c r="F68">
        <v>6593.3010480000003</v>
      </c>
      <c r="G68">
        <v>9127.0776540000006</v>
      </c>
      <c r="H68">
        <v>9228.6595820000002</v>
      </c>
      <c r="I68">
        <v>4536.4739289999998</v>
      </c>
      <c r="J68">
        <v>465.72808320000001</v>
      </c>
      <c r="K68">
        <v>814.38297739999996</v>
      </c>
      <c r="L68">
        <v>5</v>
      </c>
      <c r="M68">
        <v>0.34547976400000002</v>
      </c>
      <c r="N68">
        <v>0.31167946444668537</v>
      </c>
      <c r="O68">
        <v>231</v>
      </c>
      <c r="P68">
        <v>8.3291000000000007E-3</v>
      </c>
      <c r="Q68">
        <v>0.8</v>
      </c>
      <c r="R68">
        <v>5.5443607220000004</v>
      </c>
      <c r="S68" t="s">
        <v>17</v>
      </c>
    </row>
    <row r="69" spans="1:19" x14ac:dyDescent="0.35">
      <c r="A69">
        <v>2</v>
      </c>
      <c r="B69">
        <v>100</v>
      </c>
      <c r="C69">
        <v>1000</v>
      </c>
      <c r="D69">
        <v>3</v>
      </c>
      <c r="E69">
        <v>33733.199419999997</v>
      </c>
      <c r="F69">
        <v>7756.3560420000003</v>
      </c>
      <c r="G69">
        <v>10359.331340000001</v>
      </c>
      <c r="H69">
        <v>10433.87182</v>
      </c>
      <c r="I69">
        <v>4010.7484439999998</v>
      </c>
      <c r="J69">
        <v>465.72808320000001</v>
      </c>
      <c r="K69">
        <v>707.16369039999995</v>
      </c>
      <c r="L69">
        <v>4</v>
      </c>
      <c r="M69">
        <v>0.390597523</v>
      </c>
      <c r="N69">
        <v>0.29261785204885038</v>
      </c>
      <c r="O69">
        <v>300</v>
      </c>
      <c r="P69">
        <v>2.9628972999999999E-2</v>
      </c>
      <c r="Q69">
        <v>0.6</v>
      </c>
      <c r="R69">
        <v>14.78496193</v>
      </c>
      <c r="S69" t="s">
        <v>17</v>
      </c>
    </row>
    <row r="70" spans="1:19" x14ac:dyDescent="0.35">
      <c r="A70">
        <v>2</v>
      </c>
      <c r="B70">
        <v>100</v>
      </c>
      <c r="C70">
        <v>1000</v>
      </c>
      <c r="D70">
        <v>3</v>
      </c>
      <c r="E70">
        <v>37919.672680000003</v>
      </c>
      <c r="F70">
        <v>8121.8049769999998</v>
      </c>
      <c r="G70">
        <v>12930.84773</v>
      </c>
      <c r="H70">
        <v>12972.659750000001</v>
      </c>
      <c r="I70">
        <v>2907.5468230000001</v>
      </c>
      <c r="J70">
        <v>465.72808320000001</v>
      </c>
      <c r="K70">
        <v>521.08532590000004</v>
      </c>
      <c r="L70">
        <v>2</v>
      </c>
      <c r="M70">
        <v>0.48563839600000003</v>
      </c>
      <c r="N70">
        <v>0.27876980837589832</v>
      </c>
      <c r="O70">
        <v>300</v>
      </c>
      <c r="P70">
        <v>5.3081514000000003E-2</v>
      </c>
      <c r="Q70">
        <v>0.4</v>
      </c>
      <c r="R70">
        <v>33.266164330000002</v>
      </c>
      <c r="S70" t="s">
        <v>17</v>
      </c>
    </row>
    <row r="71" spans="1:19" x14ac:dyDescent="0.35">
      <c r="A71">
        <v>2</v>
      </c>
      <c r="B71">
        <v>100</v>
      </c>
      <c r="C71">
        <v>2000</v>
      </c>
      <c r="D71">
        <v>3</v>
      </c>
      <c r="E71">
        <v>34468.636839999999</v>
      </c>
      <c r="F71">
        <v>5410.6629229999999</v>
      </c>
      <c r="G71">
        <v>12569.26575</v>
      </c>
      <c r="H71">
        <v>12615.444740000001</v>
      </c>
      <c r="I71">
        <v>2891.3987809999999</v>
      </c>
      <c r="J71">
        <v>465.72808320000001</v>
      </c>
      <c r="K71">
        <v>516.13656690000005</v>
      </c>
      <c r="L71">
        <v>2</v>
      </c>
      <c r="M71">
        <v>0.47226586199999998</v>
      </c>
      <c r="N71">
        <v>0.31036855251404327</v>
      </c>
      <c r="O71">
        <v>91</v>
      </c>
      <c r="P71">
        <v>8.3755259999999995E-3</v>
      </c>
      <c r="Q71">
        <v>0.8</v>
      </c>
      <c r="R71">
        <v>7.7119438929999999</v>
      </c>
      <c r="S71" t="s">
        <v>17</v>
      </c>
    </row>
    <row r="72" spans="1:19" x14ac:dyDescent="0.35">
      <c r="A72">
        <v>2</v>
      </c>
      <c r="B72">
        <v>100</v>
      </c>
      <c r="C72">
        <v>2000</v>
      </c>
      <c r="D72">
        <v>3</v>
      </c>
      <c r="E72">
        <v>36831.96471</v>
      </c>
      <c r="F72">
        <v>7772.6866819999996</v>
      </c>
      <c r="G72">
        <v>12568.446099999999</v>
      </c>
      <c r="H72">
        <v>12609.093339999999</v>
      </c>
      <c r="I72">
        <v>2899.1149409999998</v>
      </c>
      <c r="J72">
        <v>465.72808320000001</v>
      </c>
      <c r="K72">
        <v>516.89556679999998</v>
      </c>
      <c r="L72">
        <v>2</v>
      </c>
      <c r="M72">
        <v>0.47202809400000001</v>
      </c>
      <c r="N72">
        <v>0.30850339968521984</v>
      </c>
      <c r="O72">
        <v>135</v>
      </c>
      <c r="P72">
        <v>9.8886719999999994E-3</v>
      </c>
      <c r="Q72">
        <v>0.6</v>
      </c>
      <c r="R72">
        <v>20.565183709999999</v>
      </c>
      <c r="S72" t="s">
        <v>17</v>
      </c>
    </row>
    <row r="73" spans="1:19" x14ac:dyDescent="0.35">
      <c r="A73">
        <v>2</v>
      </c>
      <c r="B73">
        <v>100</v>
      </c>
      <c r="C73">
        <v>2000</v>
      </c>
      <c r="D73">
        <v>3</v>
      </c>
      <c r="E73">
        <v>41019.165379999999</v>
      </c>
      <c r="F73">
        <v>8023.8526670000001</v>
      </c>
      <c r="G73">
        <v>15041.15646</v>
      </c>
      <c r="H73">
        <v>15060.03104</v>
      </c>
      <c r="I73">
        <v>2058.1124399999999</v>
      </c>
      <c r="J73">
        <v>465.72808320000001</v>
      </c>
      <c r="K73">
        <v>370.28468859999998</v>
      </c>
      <c r="L73">
        <v>1</v>
      </c>
      <c r="M73">
        <v>0.56378024699999996</v>
      </c>
      <c r="N73">
        <v>0.29657870472709091</v>
      </c>
      <c r="O73">
        <v>300</v>
      </c>
      <c r="P73">
        <v>8.9553126999999996E-2</v>
      </c>
      <c r="Q73">
        <v>0.4</v>
      </c>
      <c r="R73">
        <v>46.271663359999998</v>
      </c>
      <c r="S73" t="s">
        <v>17</v>
      </c>
    </row>
    <row r="74" spans="1:19" x14ac:dyDescent="0.35">
      <c r="A74">
        <v>3</v>
      </c>
      <c r="B74">
        <v>10</v>
      </c>
      <c r="C74">
        <v>500</v>
      </c>
      <c r="D74">
        <v>3</v>
      </c>
      <c r="E74">
        <v>29556.218369999999</v>
      </c>
      <c r="F74">
        <v>5894.7389860000003</v>
      </c>
      <c r="G74">
        <v>10147.295400000001</v>
      </c>
      <c r="H74">
        <v>5423.144886</v>
      </c>
      <c r="I74">
        <v>6129.0106429999996</v>
      </c>
      <c r="J74">
        <v>582.49031109999999</v>
      </c>
      <c r="K74">
        <v>1379.5381420000001</v>
      </c>
      <c r="L74">
        <v>9</v>
      </c>
      <c r="M74">
        <v>0.81581013000000002</v>
      </c>
      <c r="N74">
        <v>0.2756452796784879</v>
      </c>
      <c r="O74">
        <v>301</v>
      </c>
      <c r="P74">
        <v>1.6601115999999999E-2</v>
      </c>
      <c r="Q74">
        <v>0.8</v>
      </c>
      <c r="R74">
        <v>3.5956779449999998</v>
      </c>
      <c r="S74" t="s">
        <v>17</v>
      </c>
    </row>
    <row r="75" spans="1:19" x14ac:dyDescent="0.35">
      <c r="A75">
        <v>3</v>
      </c>
      <c r="B75">
        <v>10</v>
      </c>
      <c r="C75">
        <v>500</v>
      </c>
      <c r="D75">
        <v>3</v>
      </c>
      <c r="E75">
        <v>31758.364229999999</v>
      </c>
      <c r="F75">
        <v>7499.8696529999997</v>
      </c>
      <c r="G75">
        <v>11108.797570000001</v>
      </c>
      <c r="H75">
        <v>5506.1958400000003</v>
      </c>
      <c r="I75">
        <v>5767.9754119999998</v>
      </c>
      <c r="J75">
        <v>582.49031109999999</v>
      </c>
      <c r="K75">
        <v>1293.0354480000001</v>
      </c>
      <c r="L75">
        <v>8</v>
      </c>
      <c r="M75">
        <v>0.82830358400000004</v>
      </c>
      <c r="N75">
        <v>0.26853632685538037</v>
      </c>
      <c r="O75">
        <v>304</v>
      </c>
      <c r="P75">
        <v>1.0613041E-2</v>
      </c>
      <c r="Q75">
        <v>0.6</v>
      </c>
      <c r="R75">
        <v>9.588474519</v>
      </c>
      <c r="S75" t="s">
        <v>17</v>
      </c>
    </row>
    <row r="76" spans="1:19" x14ac:dyDescent="0.35">
      <c r="A76">
        <v>3</v>
      </c>
      <c r="B76">
        <v>10</v>
      </c>
      <c r="C76">
        <v>500</v>
      </c>
      <c r="D76">
        <v>3</v>
      </c>
      <c r="E76">
        <v>36079.039250000002</v>
      </c>
      <c r="F76">
        <v>9907.6363540000002</v>
      </c>
      <c r="G76">
        <v>13593.496010000001</v>
      </c>
      <c r="H76">
        <v>5786.4898430000003</v>
      </c>
      <c r="I76">
        <v>5061.0818120000004</v>
      </c>
      <c r="J76">
        <v>582.49031109999999</v>
      </c>
      <c r="K76">
        <v>1147.8449129999999</v>
      </c>
      <c r="L76">
        <v>6</v>
      </c>
      <c r="M76">
        <v>0.87046854399999996</v>
      </c>
      <c r="N76">
        <v>0.25571246620875038</v>
      </c>
      <c r="O76">
        <v>300</v>
      </c>
      <c r="P76">
        <v>2.0924384000000001E-2</v>
      </c>
      <c r="Q76">
        <v>0.4</v>
      </c>
      <c r="R76">
        <v>21.574067670000002</v>
      </c>
      <c r="S76" t="s">
        <v>17</v>
      </c>
    </row>
    <row r="77" spans="1:19" x14ac:dyDescent="0.35">
      <c r="A77">
        <v>3</v>
      </c>
      <c r="B77">
        <v>10</v>
      </c>
      <c r="C77">
        <v>1000</v>
      </c>
      <c r="D77">
        <v>3</v>
      </c>
      <c r="E77">
        <v>33720.85368</v>
      </c>
      <c r="F77">
        <v>7619.6817780000001</v>
      </c>
      <c r="G77">
        <v>13474.804179999999</v>
      </c>
      <c r="H77">
        <v>5808.6759860000002</v>
      </c>
      <c r="I77">
        <v>5082.4210860000003</v>
      </c>
      <c r="J77">
        <v>582.49031109999999</v>
      </c>
      <c r="K77">
        <v>1152.7803449999999</v>
      </c>
      <c r="L77">
        <v>6</v>
      </c>
      <c r="M77">
        <v>0.87380603199999995</v>
      </c>
      <c r="N77">
        <v>0.26860582283496293</v>
      </c>
      <c r="O77">
        <v>98</v>
      </c>
      <c r="P77">
        <v>6.8471649999999997E-3</v>
      </c>
      <c r="Q77">
        <v>0.8</v>
      </c>
      <c r="R77">
        <v>5.0337924789999997</v>
      </c>
      <c r="S77" t="s">
        <v>17</v>
      </c>
    </row>
    <row r="78" spans="1:19" x14ac:dyDescent="0.35">
      <c r="A78">
        <v>3</v>
      </c>
      <c r="B78">
        <v>10</v>
      </c>
      <c r="C78">
        <v>1000</v>
      </c>
      <c r="D78">
        <v>3</v>
      </c>
      <c r="E78">
        <v>36291.315179999998</v>
      </c>
      <c r="F78">
        <v>8932.0349229999993</v>
      </c>
      <c r="G78">
        <v>15184.124260000001</v>
      </c>
      <c r="H78">
        <v>5910.0682189999998</v>
      </c>
      <c r="I78">
        <v>4629.7435029999997</v>
      </c>
      <c r="J78">
        <v>582.49031109999999</v>
      </c>
      <c r="K78">
        <v>1052.8539619999999</v>
      </c>
      <c r="L78">
        <v>5</v>
      </c>
      <c r="M78">
        <v>0.88905858599999998</v>
      </c>
      <c r="N78">
        <v>0.25915507062786591</v>
      </c>
      <c r="O78">
        <v>232</v>
      </c>
      <c r="P78">
        <v>7.5991080000000003E-3</v>
      </c>
      <c r="Q78">
        <v>0.6</v>
      </c>
      <c r="R78">
        <v>13.423446609999999</v>
      </c>
      <c r="S78" t="s">
        <v>17</v>
      </c>
    </row>
    <row r="79" spans="1:19" x14ac:dyDescent="0.35">
      <c r="A79">
        <v>3</v>
      </c>
      <c r="B79">
        <v>10</v>
      </c>
      <c r="C79">
        <v>1000</v>
      </c>
      <c r="D79">
        <v>3</v>
      </c>
      <c r="E79">
        <v>41041.491430000002</v>
      </c>
      <c r="F79">
        <v>9900.6601549999996</v>
      </c>
      <c r="G79">
        <v>19916.11694</v>
      </c>
      <c r="H79">
        <v>6208.4837710000002</v>
      </c>
      <c r="I79">
        <v>3612.5123039999999</v>
      </c>
      <c r="J79">
        <v>582.49031109999999</v>
      </c>
      <c r="K79">
        <v>821.22794980000003</v>
      </c>
      <c r="L79">
        <v>3</v>
      </c>
      <c r="M79">
        <v>0.93394959200000005</v>
      </c>
      <c r="N79">
        <v>0.24711198838227125</v>
      </c>
      <c r="O79">
        <v>300</v>
      </c>
      <c r="P79">
        <v>1.5108066999999999E-2</v>
      </c>
      <c r="Q79">
        <v>0.4</v>
      </c>
      <c r="R79">
        <v>30.20275487</v>
      </c>
      <c r="S79" t="s">
        <v>17</v>
      </c>
    </row>
    <row r="80" spans="1:19" x14ac:dyDescent="0.35">
      <c r="A80">
        <v>3</v>
      </c>
      <c r="B80">
        <v>10</v>
      </c>
      <c r="C80">
        <v>2000</v>
      </c>
      <c r="D80">
        <v>3</v>
      </c>
      <c r="E80">
        <v>39286.783799999997</v>
      </c>
      <c r="F80">
        <v>8122.2137380000004</v>
      </c>
      <c r="G80">
        <v>19938.599149999998</v>
      </c>
      <c r="H80">
        <v>6208.4837710000002</v>
      </c>
      <c r="I80">
        <v>3613.6288060000002</v>
      </c>
      <c r="J80">
        <v>582.49031109999999</v>
      </c>
      <c r="K80">
        <v>821.36801849999995</v>
      </c>
      <c r="L80">
        <v>3</v>
      </c>
      <c r="M80">
        <v>0.93394959200000005</v>
      </c>
      <c r="N80">
        <v>0.26979666065311497</v>
      </c>
      <c r="O80">
        <v>95</v>
      </c>
      <c r="P80">
        <v>2.2387610000000001E-3</v>
      </c>
      <c r="Q80">
        <v>0.8</v>
      </c>
      <c r="R80">
        <v>9.2855975970000006</v>
      </c>
      <c r="S80" t="s">
        <v>17</v>
      </c>
    </row>
    <row r="81" spans="1:19" x14ac:dyDescent="0.35">
      <c r="A81">
        <v>3</v>
      </c>
      <c r="B81">
        <v>10</v>
      </c>
      <c r="C81">
        <v>2000</v>
      </c>
      <c r="D81">
        <v>3</v>
      </c>
      <c r="E81">
        <v>42841.891710000004</v>
      </c>
      <c r="F81">
        <v>11657.474620000001</v>
      </c>
      <c r="G81">
        <v>19965.055769999999</v>
      </c>
      <c r="H81">
        <v>6203.1341810000004</v>
      </c>
      <c r="I81">
        <v>3612.5105840000001</v>
      </c>
      <c r="J81">
        <v>582.49031109999999</v>
      </c>
      <c r="K81">
        <v>821.22623829999998</v>
      </c>
      <c r="L81">
        <v>3</v>
      </c>
      <c r="M81">
        <v>0.933144847</v>
      </c>
      <c r="N81">
        <v>0.26218586714940728</v>
      </c>
      <c r="O81">
        <v>50</v>
      </c>
      <c r="P81">
        <v>7.4321159999999999E-3</v>
      </c>
      <c r="Q81">
        <v>0.6</v>
      </c>
      <c r="R81">
        <v>24.76159359</v>
      </c>
      <c r="S81" t="s">
        <v>17</v>
      </c>
    </row>
    <row r="82" spans="1:19" x14ac:dyDescent="0.35">
      <c r="A82">
        <v>3</v>
      </c>
      <c r="B82">
        <v>10</v>
      </c>
      <c r="C82">
        <v>2000</v>
      </c>
      <c r="D82">
        <v>3</v>
      </c>
      <c r="E82">
        <v>50001.659160000003</v>
      </c>
      <c r="F82">
        <v>18731.506420000002</v>
      </c>
      <c r="G82">
        <v>20044.70391</v>
      </c>
      <c r="H82">
        <v>6208.4837710000002</v>
      </c>
      <c r="I82">
        <v>3613.136477</v>
      </c>
      <c r="J82">
        <v>582.49031109999999</v>
      </c>
      <c r="K82">
        <v>821.33827229999997</v>
      </c>
      <c r="L82">
        <v>3</v>
      </c>
      <c r="M82">
        <v>0.93394959200000005</v>
      </c>
      <c r="N82">
        <v>0.24658562197256712</v>
      </c>
      <c r="O82">
        <v>300</v>
      </c>
      <c r="P82">
        <v>1.3291354999999999E-2</v>
      </c>
      <c r="Q82">
        <v>0.4</v>
      </c>
      <c r="R82">
        <v>55.71358558</v>
      </c>
      <c r="S82" t="s">
        <v>17</v>
      </c>
    </row>
    <row r="83" spans="1:19" x14ac:dyDescent="0.35">
      <c r="A83">
        <v>3</v>
      </c>
      <c r="B83">
        <v>40</v>
      </c>
      <c r="C83">
        <v>500</v>
      </c>
      <c r="D83">
        <v>3</v>
      </c>
      <c r="E83">
        <v>28177.164059999999</v>
      </c>
      <c r="F83">
        <v>4588.8088349999998</v>
      </c>
      <c r="G83">
        <v>8650.5736990000005</v>
      </c>
      <c r="H83">
        <v>7692.222992</v>
      </c>
      <c r="I83">
        <v>5431.050354</v>
      </c>
      <c r="J83">
        <v>582.49031109999999</v>
      </c>
      <c r="K83">
        <v>1232.0178719999999</v>
      </c>
      <c r="L83">
        <v>7</v>
      </c>
      <c r="M83">
        <v>0.72584199500000002</v>
      </c>
      <c r="N83">
        <v>0.29350420436467078</v>
      </c>
      <c r="O83">
        <v>301</v>
      </c>
      <c r="P83">
        <v>1.7143120000000001E-2</v>
      </c>
      <c r="Q83">
        <v>0.8</v>
      </c>
      <c r="R83">
        <v>3.1681453589999999</v>
      </c>
      <c r="S83" t="s">
        <v>17</v>
      </c>
    </row>
    <row r="84" spans="1:19" x14ac:dyDescent="0.35">
      <c r="A84">
        <v>3</v>
      </c>
      <c r="B84">
        <v>40</v>
      </c>
      <c r="C84">
        <v>500</v>
      </c>
      <c r="D84">
        <v>3</v>
      </c>
      <c r="E84">
        <v>30139.300749999999</v>
      </c>
      <c r="F84">
        <v>5715.9311090000001</v>
      </c>
      <c r="G84">
        <v>9518.3891309999999</v>
      </c>
      <c r="H84">
        <v>8088.5376660000002</v>
      </c>
      <c r="I84">
        <v>5080.6014299999997</v>
      </c>
      <c r="J84">
        <v>582.49031109999999</v>
      </c>
      <c r="K84">
        <v>1153.351103</v>
      </c>
      <c r="L84">
        <v>6</v>
      </c>
      <c r="M84">
        <v>0.76323844500000004</v>
      </c>
      <c r="N84">
        <v>0.28364071378702727</v>
      </c>
      <c r="O84">
        <v>300</v>
      </c>
      <c r="P84">
        <v>2.5871917000000001E-2</v>
      </c>
      <c r="Q84">
        <v>0.6</v>
      </c>
      <c r="R84">
        <v>8.4483876230000003</v>
      </c>
      <c r="S84" t="s">
        <v>17</v>
      </c>
    </row>
    <row r="85" spans="1:19" x14ac:dyDescent="0.35">
      <c r="A85">
        <v>3</v>
      </c>
      <c r="B85">
        <v>40</v>
      </c>
      <c r="C85">
        <v>500</v>
      </c>
      <c r="D85">
        <v>3</v>
      </c>
      <c r="E85">
        <v>34066.849040000001</v>
      </c>
      <c r="F85">
        <v>9009.0665439999993</v>
      </c>
      <c r="G85">
        <v>9903.4084999999995</v>
      </c>
      <c r="H85">
        <v>8446.6857500000006</v>
      </c>
      <c r="I85">
        <v>4993.0842620000003</v>
      </c>
      <c r="J85">
        <v>582.49031109999999</v>
      </c>
      <c r="K85">
        <v>1132.113672</v>
      </c>
      <c r="L85">
        <v>6</v>
      </c>
      <c r="M85">
        <v>0.79703347700000005</v>
      </c>
      <c r="N85">
        <v>0.25616078725868363</v>
      </c>
      <c r="O85">
        <v>301</v>
      </c>
      <c r="P85">
        <v>5.7654342999999997E-2</v>
      </c>
      <c r="Q85">
        <v>0.4</v>
      </c>
      <c r="R85">
        <v>19.008872149999998</v>
      </c>
      <c r="S85" t="s">
        <v>17</v>
      </c>
    </row>
    <row r="86" spans="1:19" x14ac:dyDescent="0.35">
      <c r="A86">
        <v>3</v>
      </c>
      <c r="B86">
        <v>40</v>
      </c>
      <c r="C86">
        <v>1000</v>
      </c>
      <c r="D86">
        <v>3</v>
      </c>
      <c r="E86">
        <v>31243.261829999999</v>
      </c>
      <c r="F86">
        <v>5219.2772450000002</v>
      </c>
      <c r="G86">
        <v>11493.36728</v>
      </c>
      <c r="H86">
        <v>8853.4253379999991</v>
      </c>
      <c r="I86">
        <v>4151.3864510000003</v>
      </c>
      <c r="J86">
        <v>582.49031109999999</v>
      </c>
      <c r="K86">
        <v>943.31521290000001</v>
      </c>
      <c r="L86">
        <v>4</v>
      </c>
      <c r="M86">
        <v>0.83541362699999999</v>
      </c>
      <c r="N86">
        <v>0.29302496023148245</v>
      </c>
      <c r="O86">
        <v>267</v>
      </c>
      <c r="P86">
        <v>9.5131320000000005E-3</v>
      </c>
      <c r="Q86">
        <v>0.8</v>
      </c>
      <c r="R86">
        <v>4.6416206109999996</v>
      </c>
      <c r="S86" t="s">
        <v>17</v>
      </c>
    </row>
    <row r="87" spans="1:19" x14ac:dyDescent="0.35">
      <c r="A87">
        <v>3</v>
      </c>
      <c r="B87">
        <v>40</v>
      </c>
      <c r="C87">
        <v>1000</v>
      </c>
      <c r="D87">
        <v>3</v>
      </c>
      <c r="E87">
        <v>33048.211309999999</v>
      </c>
      <c r="F87">
        <v>5828.850367</v>
      </c>
      <c r="G87">
        <v>12977.73489</v>
      </c>
      <c r="H87">
        <v>9224.7238419999994</v>
      </c>
      <c r="I87">
        <v>3613.4962909999999</v>
      </c>
      <c r="J87">
        <v>582.49031109999999</v>
      </c>
      <c r="K87">
        <v>820.91561000000002</v>
      </c>
      <c r="L87">
        <v>3</v>
      </c>
      <c r="M87">
        <v>0.87044953899999999</v>
      </c>
      <c r="N87">
        <v>0.29151635538785259</v>
      </c>
      <c r="O87">
        <v>213</v>
      </c>
      <c r="P87">
        <v>5.8840109999999998E-3</v>
      </c>
      <c r="Q87">
        <v>0.6</v>
      </c>
      <c r="R87">
        <v>12.377654959999999</v>
      </c>
      <c r="S87" t="s">
        <v>17</v>
      </c>
    </row>
    <row r="88" spans="1:19" x14ac:dyDescent="0.35">
      <c r="A88">
        <v>3</v>
      </c>
      <c r="B88">
        <v>40</v>
      </c>
      <c r="C88">
        <v>1000</v>
      </c>
      <c r="D88">
        <v>3</v>
      </c>
      <c r="E88">
        <v>36984.657189999998</v>
      </c>
      <c r="F88">
        <v>9352.5987100000002</v>
      </c>
      <c r="G88">
        <v>13482.613799999999</v>
      </c>
      <c r="H88">
        <v>9140.5531109999993</v>
      </c>
      <c r="I88">
        <v>3606.5708410000002</v>
      </c>
      <c r="J88">
        <v>582.49031109999999</v>
      </c>
      <c r="K88">
        <v>819.83041549999996</v>
      </c>
      <c r="L88">
        <v>3</v>
      </c>
      <c r="M88">
        <v>0.862507146</v>
      </c>
      <c r="N88">
        <v>0.28850662449016168</v>
      </c>
      <c r="O88">
        <v>300</v>
      </c>
      <c r="P88">
        <v>4.7280035999999998E-2</v>
      </c>
      <c r="Q88">
        <v>0.4</v>
      </c>
      <c r="R88">
        <v>27.849723669999999</v>
      </c>
      <c r="S88" t="s">
        <v>17</v>
      </c>
    </row>
    <row r="89" spans="1:19" x14ac:dyDescent="0.35">
      <c r="A89">
        <v>3</v>
      </c>
      <c r="B89">
        <v>40</v>
      </c>
      <c r="C89">
        <v>2000</v>
      </c>
      <c r="D89">
        <v>3</v>
      </c>
      <c r="E89">
        <v>35103.189610000001</v>
      </c>
      <c r="F89">
        <v>7748.9036779999997</v>
      </c>
      <c r="G89">
        <v>13177.248600000001</v>
      </c>
      <c r="H89">
        <v>9160.1383999999998</v>
      </c>
      <c r="I89">
        <v>3613.4943330000001</v>
      </c>
      <c r="J89">
        <v>582.49031109999999</v>
      </c>
      <c r="K89">
        <v>820.91429010000002</v>
      </c>
      <c r="L89">
        <v>3</v>
      </c>
      <c r="M89">
        <v>0.86435522399999998</v>
      </c>
      <c r="N89">
        <v>0.30307427874146403</v>
      </c>
      <c r="O89">
        <v>69</v>
      </c>
      <c r="P89">
        <v>8.9913530000000005E-3</v>
      </c>
      <c r="Q89">
        <v>0.8</v>
      </c>
      <c r="R89">
        <v>7.6523436460000003</v>
      </c>
      <c r="S89" t="s">
        <v>17</v>
      </c>
    </row>
    <row r="90" spans="1:19" x14ac:dyDescent="0.35">
      <c r="A90">
        <v>3</v>
      </c>
      <c r="B90">
        <v>40</v>
      </c>
      <c r="C90">
        <v>2000</v>
      </c>
      <c r="D90">
        <v>3</v>
      </c>
      <c r="E90">
        <v>38018.048459999998</v>
      </c>
      <c r="F90">
        <v>10663.744479999999</v>
      </c>
      <c r="G90">
        <v>13177.248600000001</v>
      </c>
      <c r="H90">
        <v>9160.1383999999998</v>
      </c>
      <c r="I90">
        <v>3613.50054</v>
      </c>
      <c r="J90">
        <v>582.49031109999999</v>
      </c>
      <c r="K90">
        <v>820.92613359999996</v>
      </c>
      <c r="L90">
        <v>3</v>
      </c>
      <c r="M90">
        <v>0.86435522399999998</v>
      </c>
      <c r="N90">
        <v>0.29092778876126779</v>
      </c>
      <c r="O90">
        <v>185</v>
      </c>
      <c r="P90">
        <v>9.9283159999999995E-3</v>
      </c>
      <c r="Q90">
        <v>0.6</v>
      </c>
      <c r="R90">
        <v>20.406249720000002</v>
      </c>
      <c r="S90" t="s">
        <v>17</v>
      </c>
    </row>
    <row r="91" spans="1:19" x14ac:dyDescent="0.35">
      <c r="A91">
        <v>3</v>
      </c>
      <c r="B91">
        <v>40</v>
      </c>
      <c r="C91">
        <v>2000</v>
      </c>
      <c r="D91">
        <v>3</v>
      </c>
      <c r="E91">
        <v>43128.125549999997</v>
      </c>
      <c r="F91">
        <v>12535.772279999999</v>
      </c>
      <c r="G91">
        <v>16778.097720000002</v>
      </c>
      <c r="H91">
        <v>9622.8866359999993</v>
      </c>
      <c r="I91">
        <v>2939.3302899999999</v>
      </c>
      <c r="J91">
        <v>582.49031109999999</v>
      </c>
      <c r="K91">
        <v>669.54830619999996</v>
      </c>
      <c r="L91">
        <v>2</v>
      </c>
      <c r="M91">
        <v>0.90802037800000002</v>
      </c>
      <c r="N91">
        <v>0.26996836895291482</v>
      </c>
      <c r="O91">
        <v>300</v>
      </c>
      <c r="P91">
        <v>1.4437124000000001E-2</v>
      </c>
      <c r="Q91">
        <v>0.4</v>
      </c>
      <c r="R91">
        <v>45.914061869999998</v>
      </c>
      <c r="S91" t="s">
        <v>17</v>
      </c>
    </row>
    <row r="92" spans="1:19" x14ac:dyDescent="0.35">
      <c r="A92">
        <v>3</v>
      </c>
      <c r="B92">
        <v>70</v>
      </c>
      <c r="C92">
        <v>500</v>
      </c>
      <c r="D92">
        <v>3</v>
      </c>
      <c r="E92">
        <v>28080.271489999999</v>
      </c>
      <c r="F92">
        <v>4058.010573</v>
      </c>
      <c r="G92">
        <v>8736.7459679999993</v>
      </c>
      <c r="H92">
        <v>8584.3025390000003</v>
      </c>
      <c r="I92">
        <v>4986.5184790000003</v>
      </c>
      <c r="J92">
        <v>582.49031109999999</v>
      </c>
      <c r="K92">
        <v>1132.2036230000001</v>
      </c>
      <c r="L92">
        <v>6</v>
      </c>
      <c r="M92">
        <v>0.605512049</v>
      </c>
      <c r="N92">
        <v>0.29649975700865533</v>
      </c>
      <c r="O92">
        <v>300</v>
      </c>
      <c r="P92">
        <v>1.7718264000000001E-2</v>
      </c>
      <c r="Q92">
        <v>0.8</v>
      </c>
      <c r="R92">
        <v>3.353286148</v>
      </c>
      <c r="S92" t="s">
        <v>17</v>
      </c>
    </row>
    <row r="93" spans="1:19" x14ac:dyDescent="0.35">
      <c r="A93">
        <v>3</v>
      </c>
      <c r="B93">
        <v>70</v>
      </c>
      <c r="C93">
        <v>500</v>
      </c>
      <c r="D93">
        <v>3</v>
      </c>
      <c r="E93">
        <v>30617.925060000001</v>
      </c>
      <c r="F93">
        <v>6588.4554310000003</v>
      </c>
      <c r="G93">
        <v>8397.9662790000002</v>
      </c>
      <c r="H93">
        <v>8353.1915059999992</v>
      </c>
      <c r="I93">
        <v>5455.5390799999996</v>
      </c>
      <c r="J93">
        <v>582.49031109999999</v>
      </c>
      <c r="K93">
        <v>1240.2824579999999</v>
      </c>
      <c r="L93">
        <v>7</v>
      </c>
      <c r="M93">
        <v>0.58921014100000002</v>
      </c>
      <c r="N93">
        <v>0.27582360367690334</v>
      </c>
      <c r="O93">
        <v>300</v>
      </c>
      <c r="P93">
        <v>4.7232354999999997E-2</v>
      </c>
      <c r="Q93">
        <v>0.6</v>
      </c>
      <c r="R93">
        <v>8.9420963950000001</v>
      </c>
      <c r="S93" t="s">
        <v>17</v>
      </c>
    </row>
    <row r="94" spans="1:19" x14ac:dyDescent="0.35">
      <c r="A94">
        <v>3</v>
      </c>
      <c r="B94">
        <v>70</v>
      </c>
      <c r="C94">
        <v>500</v>
      </c>
      <c r="D94">
        <v>3</v>
      </c>
      <c r="E94">
        <v>34132.18131</v>
      </c>
      <c r="F94">
        <v>8375.6091300000007</v>
      </c>
      <c r="G94">
        <v>9953.8202849999998</v>
      </c>
      <c r="H94">
        <v>9558.5784179999991</v>
      </c>
      <c r="I94">
        <v>4613.1295550000004</v>
      </c>
      <c r="J94">
        <v>582.49031109999999</v>
      </c>
      <c r="K94">
        <v>1048.553611</v>
      </c>
      <c r="L94">
        <v>5</v>
      </c>
      <c r="M94">
        <v>0.67423467199999998</v>
      </c>
      <c r="N94">
        <v>0.27298870183392582</v>
      </c>
      <c r="O94">
        <v>300</v>
      </c>
      <c r="P94">
        <v>6.7790974000000004E-2</v>
      </c>
      <c r="Q94">
        <v>0.4</v>
      </c>
      <c r="R94">
        <v>20.119716889999999</v>
      </c>
      <c r="S94" t="s">
        <v>17</v>
      </c>
    </row>
    <row r="95" spans="1:19" x14ac:dyDescent="0.35">
      <c r="A95">
        <v>3</v>
      </c>
      <c r="B95">
        <v>70</v>
      </c>
      <c r="C95">
        <v>1000</v>
      </c>
      <c r="D95">
        <v>3</v>
      </c>
      <c r="E95">
        <v>31134.065429999999</v>
      </c>
      <c r="F95">
        <v>4051.235893</v>
      </c>
      <c r="G95">
        <v>11312.002</v>
      </c>
      <c r="H95">
        <v>10796.44968</v>
      </c>
      <c r="I95">
        <v>3578.3861849999998</v>
      </c>
      <c r="J95">
        <v>582.49031109999999</v>
      </c>
      <c r="K95">
        <v>813.50135139999998</v>
      </c>
      <c r="L95">
        <v>3</v>
      </c>
      <c r="M95">
        <v>0.76155055599999999</v>
      </c>
      <c r="N95">
        <v>0.29397068104963209</v>
      </c>
      <c r="O95">
        <v>300</v>
      </c>
      <c r="P95">
        <v>1.9580792999999999E-2</v>
      </c>
      <c r="Q95">
        <v>0.8</v>
      </c>
      <c r="R95">
        <v>4.6449117480000002</v>
      </c>
      <c r="S95" t="s">
        <v>17</v>
      </c>
    </row>
    <row r="96" spans="1:19" x14ac:dyDescent="0.35">
      <c r="A96">
        <v>3</v>
      </c>
      <c r="B96">
        <v>70</v>
      </c>
      <c r="C96">
        <v>1000</v>
      </c>
      <c r="D96">
        <v>3</v>
      </c>
      <c r="E96">
        <v>33398.497750000002</v>
      </c>
      <c r="F96">
        <v>5816.7153600000001</v>
      </c>
      <c r="G96">
        <v>12014.76712</v>
      </c>
      <c r="H96">
        <v>10570.882460000001</v>
      </c>
      <c r="I96">
        <v>3595.1769760000002</v>
      </c>
      <c r="J96">
        <v>582.49031109999999</v>
      </c>
      <c r="K96">
        <v>818.4655176</v>
      </c>
      <c r="L96">
        <v>3</v>
      </c>
      <c r="M96">
        <v>0.74563969200000002</v>
      </c>
      <c r="N96">
        <v>0.28359458975617086</v>
      </c>
      <c r="O96">
        <v>300</v>
      </c>
      <c r="P96">
        <v>4.0753365E-2</v>
      </c>
      <c r="Q96">
        <v>0.6</v>
      </c>
      <c r="R96">
        <v>12.386431330000001</v>
      </c>
      <c r="S96" t="s">
        <v>17</v>
      </c>
    </row>
    <row r="97" spans="1:19" x14ac:dyDescent="0.35">
      <c r="A97">
        <v>3</v>
      </c>
      <c r="B97">
        <v>70</v>
      </c>
      <c r="C97">
        <v>1000</v>
      </c>
      <c r="D97">
        <v>3</v>
      </c>
      <c r="E97">
        <v>36980.38493</v>
      </c>
      <c r="F97">
        <v>9190.7697879999996</v>
      </c>
      <c r="G97">
        <v>12222.459440000001</v>
      </c>
      <c r="H97">
        <v>10682.05652</v>
      </c>
      <c r="I97">
        <v>3510.9921650000001</v>
      </c>
      <c r="J97">
        <v>582.49031109999999</v>
      </c>
      <c r="K97">
        <v>791.61670479999998</v>
      </c>
      <c r="L97">
        <v>3</v>
      </c>
      <c r="M97">
        <v>0.75348159100000001</v>
      </c>
      <c r="N97">
        <v>0.29750447647125139</v>
      </c>
      <c r="O97">
        <v>300</v>
      </c>
      <c r="P97">
        <v>5.2911294999999997E-2</v>
      </c>
      <c r="Q97">
        <v>0.4</v>
      </c>
      <c r="R97">
        <v>27.869470490000001</v>
      </c>
      <c r="S97" t="s">
        <v>17</v>
      </c>
    </row>
    <row r="98" spans="1:19" x14ac:dyDescent="0.35">
      <c r="A98">
        <v>3</v>
      </c>
      <c r="B98">
        <v>70</v>
      </c>
      <c r="C98">
        <v>2000</v>
      </c>
      <c r="D98">
        <v>3</v>
      </c>
      <c r="E98">
        <v>34468.455269999999</v>
      </c>
      <c r="F98">
        <v>7746.7504909999998</v>
      </c>
      <c r="G98">
        <v>11189.38149</v>
      </c>
      <c r="H98">
        <v>10515.42353</v>
      </c>
      <c r="I98">
        <v>3613.4947229999998</v>
      </c>
      <c r="J98">
        <v>582.49031109999999</v>
      </c>
      <c r="K98">
        <v>820.9147203</v>
      </c>
      <c r="L98">
        <v>3</v>
      </c>
      <c r="M98">
        <v>0.741727778</v>
      </c>
      <c r="N98">
        <v>0.3106747966192831</v>
      </c>
      <c r="O98">
        <v>151</v>
      </c>
      <c r="P98">
        <v>9.8072609999999994E-3</v>
      </c>
      <c r="Q98">
        <v>0.8</v>
      </c>
      <c r="R98">
        <v>7.6429214659999998</v>
      </c>
      <c r="S98" t="s">
        <v>17</v>
      </c>
    </row>
    <row r="99" spans="1:19" x14ac:dyDescent="0.35">
      <c r="A99">
        <v>3</v>
      </c>
      <c r="B99">
        <v>70</v>
      </c>
      <c r="C99">
        <v>2000</v>
      </c>
      <c r="D99">
        <v>3</v>
      </c>
      <c r="E99">
        <v>37100.200259999998</v>
      </c>
      <c r="F99">
        <v>7789.0055169999996</v>
      </c>
      <c r="G99">
        <v>13602.546259999999</v>
      </c>
      <c r="H99">
        <v>11517.280129999999</v>
      </c>
      <c r="I99">
        <v>2939.3300049999998</v>
      </c>
      <c r="J99">
        <v>582.49031109999999</v>
      </c>
      <c r="K99">
        <v>669.54804320000005</v>
      </c>
      <c r="L99">
        <v>2</v>
      </c>
      <c r="M99">
        <v>0.81239586600000002</v>
      </c>
      <c r="N99">
        <v>0.30616152709187472</v>
      </c>
      <c r="O99">
        <v>243</v>
      </c>
      <c r="P99">
        <v>9.8172810000000006E-3</v>
      </c>
      <c r="Q99">
        <v>0.6</v>
      </c>
      <c r="R99">
        <v>20.381123909999999</v>
      </c>
      <c r="S99" t="s">
        <v>17</v>
      </c>
    </row>
    <row r="100" spans="1:19" x14ac:dyDescent="0.35">
      <c r="A100">
        <v>3</v>
      </c>
      <c r="B100">
        <v>70</v>
      </c>
      <c r="C100">
        <v>2000</v>
      </c>
      <c r="D100">
        <v>3</v>
      </c>
      <c r="E100">
        <v>41535.932090000002</v>
      </c>
      <c r="F100">
        <v>8053.3678040000004</v>
      </c>
      <c r="G100">
        <v>17532.427500000002</v>
      </c>
      <c r="H100">
        <v>12806.18996</v>
      </c>
      <c r="I100">
        <v>2087.1632610000001</v>
      </c>
      <c r="J100">
        <v>582.49031109999999</v>
      </c>
      <c r="K100">
        <v>474.29326329999998</v>
      </c>
      <c r="L100">
        <v>1</v>
      </c>
      <c r="M100">
        <v>0.90331186399999996</v>
      </c>
      <c r="N100">
        <v>0.28842556824588644</v>
      </c>
      <c r="O100">
        <v>199</v>
      </c>
      <c r="P100">
        <v>8.6646499999999994E-3</v>
      </c>
      <c r="Q100">
        <v>0.4</v>
      </c>
      <c r="R100">
        <v>45.857528799999997</v>
      </c>
      <c r="S100" t="s">
        <v>17</v>
      </c>
    </row>
    <row r="101" spans="1:19" x14ac:dyDescent="0.35">
      <c r="A101">
        <v>3</v>
      </c>
      <c r="B101">
        <v>100</v>
      </c>
      <c r="C101">
        <v>500</v>
      </c>
      <c r="D101">
        <v>3</v>
      </c>
      <c r="E101">
        <v>28312.7222</v>
      </c>
      <c r="F101">
        <v>3481.0008939999998</v>
      </c>
      <c r="G101">
        <v>9231.6657159999995</v>
      </c>
      <c r="H101">
        <v>9328.5238200000003</v>
      </c>
      <c r="I101">
        <v>4634.9970979999998</v>
      </c>
      <c r="J101">
        <v>582.49031109999999</v>
      </c>
      <c r="K101">
        <v>1054.044365</v>
      </c>
      <c r="L101">
        <v>5</v>
      </c>
      <c r="M101">
        <v>0.358242332</v>
      </c>
      <c r="N101">
        <v>0.29230852482032499</v>
      </c>
      <c r="O101">
        <v>300</v>
      </c>
      <c r="P101">
        <v>2.697105E-2</v>
      </c>
      <c r="Q101">
        <v>0.8</v>
      </c>
      <c r="R101">
        <v>3.3449686199999999</v>
      </c>
      <c r="S101" t="s">
        <v>17</v>
      </c>
    </row>
    <row r="102" spans="1:19" x14ac:dyDescent="0.35">
      <c r="A102">
        <v>3</v>
      </c>
      <c r="B102">
        <v>100</v>
      </c>
      <c r="C102">
        <v>500</v>
      </c>
      <c r="D102">
        <v>3</v>
      </c>
      <c r="E102">
        <v>30354.486059999999</v>
      </c>
      <c r="F102">
        <v>5115.7409170000001</v>
      </c>
      <c r="G102">
        <v>9437.8667440000008</v>
      </c>
      <c r="H102">
        <v>9533.7576200000003</v>
      </c>
      <c r="I102">
        <v>4633.9387070000002</v>
      </c>
      <c r="J102">
        <v>582.49031109999999</v>
      </c>
      <c r="K102">
        <v>1050.691761</v>
      </c>
      <c r="L102">
        <v>5</v>
      </c>
      <c r="M102">
        <v>0.36612390500000003</v>
      </c>
      <c r="N102">
        <v>0.28298926075351</v>
      </c>
      <c r="O102">
        <v>300</v>
      </c>
      <c r="P102">
        <v>4.1058129999999998E-2</v>
      </c>
      <c r="Q102">
        <v>0.6</v>
      </c>
      <c r="R102">
        <v>8.9199163200000005</v>
      </c>
      <c r="S102" t="s">
        <v>17</v>
      </c>
    </row>
    <row r="103" spans="1:19" x14ac:dyDescent="0.35">
      <c r="A103">
        <v>3</v>
      </c>
      <c r="B103">
        <v>100</v>
      </c>
      <c r="C103">
        <v>500</v>
      </c>
      <c r="D103">
        <v>3</v>
      </c>
      <c r="E103">
        <v>33685.721599999997</v>
      </c>
      <c r="F103">
        <v>7101.8863709999996</v>
      </c>
      <c r="G103">
        <v>10513.018029999999</v>
      </c>
      <c r="H103">
        <v>10553.859</v>
      </c>
      <c r="I103">
        <v>4018.7076029999998</v>
      </c>
      <c r="J103">
        <v>582.49031109999999</v>
      </c>
      <c r="K103">
        <v>915.76028259999998</v>
      </c>
      <c r="L103">
        <v>4</v>
      </c>
      <c r="M103">
        <v>0.40529875199999998</v>
      </c>
      <c r="N103">
        <v>0.27782002278757573</v>
      </c>
      <c r="O103">
        <v>300</v>
      </c>
      <c r="P103">
        <v>6.1766707999999997E-2</v>
      </c>
      <c r="Q103">
        <v>0.4</v>
      </c>
      <c r="R103">
        <v>20.069811720000001</v>
      </c>
      <c r="S103" t="s">
        <v>17</v>
      </c>
    </row>
    <row r="104" spans="1:19" x14ac:dyDescent="0.35">
      <c r="A104">
        <v>3</v>
      </c>
      <c r="B104">
        <v>100</v>
      </c>
      <c r="C104">
        <v>1000</v>
      </c>
      <c r="D104">
        <v>3</v>
      </c>
      <c r="E104">
        <v>30830.598539999999</v>
      </c>
      <c r="F104">
        <v>4060.1965260000002</v>
      </c>
      <c r="G104">
        <v>10849.160470000001</v>
      </c>
      <c r="H104">
        <v>10907.274369999999</v>
      </c>
      <c r="I104">
        <v>3610.7746529999999</v>
      </c>
      <c r="J104">
        <v>582.49031109999999</v>
      </c>
      <c r="K104">
        <v>820.70221030000005</v>
      </c>
      <c r="L104">
        <v>3</v>
      </c>
      <c r="M104">
        <v>0.41887092599999998</v>
      </c>
      <c r="N104">
        <v>0.30124520998725396</v>
      </c>
      <c r="O104">
        <v>300</v>
      </c>
      <c r="P104">
        <v>1.2464968E-2</v>
      </c>
      <c r="Q104">
        <v>0.8</v>
      </c>
      <c r="R104">
        <v>4.6423641739999999</v>
      </c>
      <c r="S104" t="s">
        <v>17</v>
      </c>
    </row>
    <row r="105" spans="1:19" x14ac:dyDescent="0.35">
      <c r="A105">
        <v>3</v>
      </c>
      <c r="B105">
        <v>100</v>
      </c>
      <c r="C105">
        <v>1000</v>
      </c>
      <c r="D105">
        <v>3</v>
      </c>
      <c r="E105">
        <v>33142.782630000002</v>
      </c>
      <c r="F105">
        <v>7247.527067</v>
      </c>
      <c r="G105">
        <v>10074.10615</v>
      </c>
      <c r="H105">
        <v>10149.94045</v>
      </c>
      <c r="I105">
        <v>4146.2841440000002</v>
      </c>
      <c r="J105">
        <v>582.49031109999999</v>
      </c>
      <c r="K105">
        <v>942.43450789999997</v>
      </c>
      <c r="L105">
        <v>4</v>
      </c>
      <c r="M105">
        <v>0.38978710999999999</v>
      </c>
      <c r="N105">
        <v>0.28774198458307965</v>
      </c>
      <c r="O105">
        <v>300</v>
      </c>
      <c r="P105">
        <v>8.3667126999999994E-2</v>
      </c>
      <c r="Q105">
        <v>0.6</v>
      </c>
      <c r="R105">
        <v>12.379637799999999</v>
      </c>
      <c r="S105" t="s">
        <v>17</v>
      </c>
    </row>
    <row r="106" spans="1:19" x14ac:dyDescent="0.35">
      <c r="A106">
        <v>3</v>
      </c>
      <c r="B106">
        <v>100</v>
      </c>
      <c r="C106">
        <v>1000</v>
      </c>
      <c r="D106">
        <v>3</v>
      </c>
      <c r="E106">
        <v>36758.041850000001</v>
      </c>
      <c r="F106">
        <v>9360.9740720000009</v>
      </c>
      <c r="G106">
        <v>11165.73323</v>
      </c>
      <c r="H106">
        <v>11218.80989</v>
      </c>
      <c r="I106">
        <v>3610.3346620000002</v>
      </c>
      <c r="J106">
        <v>582.49031109999999</v>
      </c>
      <c r="K106">
        <v>819.69967880000002</v>
      </c>
      <c r="L106">
        <v>3</v>
      </c>
      <c r="M106">
        <v>0.43083479200000002</v>
      </c>
      <c r="N106">
        <v>0.28611970528704256</v>
      </c>
      <c r="O106">
        <v>301</v>
      </c>
      <c r="P106">
        <v>4.969705E-2</v>
      </c>
      <c r="Q106">
        <v>0.4</v>
      </c>
      <c r="R106">
        <v>27.854185040000001</v>
      </c>
      <c r="S106" t="s">
        <v>17</v>
      </c>
    </row>
    <row r="107" spans="1:19" x14ac:dyDescent="0.35">
      <c r="A107">
        <v>3</v>
      </c>
      <c r="B107">
        <v>100</v>
      </c>
      <c r="C107">
        <v>2000</v>
      </c>
      <c r="D107">
        <v>3</v>
      </c>
      <c r="E107">
        <v>34394.622960000001</v>
      </c>
      <c r="F107">
        <v>5406.6196710000004</v>
      </c>
      <c r="G107">
        <v>12404.15047</v>
      </c>
      <c r="H107">
        <v>12442.40625</v>
      </c>
      <c r="I107">
        <v>2899.1973699999999</v>
      </c>
      <c r="J107">
        <v>582.49031109999999</v>
      </c>
      <c r="K107">
        <v>659.75889570000004</v>
      </c>
      <c r="L107">
        <v>2</v>
      </c>
      <c r="M107">
        <v>0.47782443600000002</v>
      </c>
      <c r="N107">
        <v>0.31367797202053455</v>
      </c>
      <c r="O107">
        <v>197</v>
      </c>
      <c r="P107">
        <v>8.8397430000000006E-3</v>
      </c>
      <c r="Q107">
        <v>0.8</v>
      </c>
      <c r="R107">
        <v>7.671289861</v>
      </c>
      <c r="S107" t="s">
        <v>17</v>
      </c>
    </row>
    <row r="108" spans="1:19" x14ac:dyDescent="0.35">
      <c r="A108">
        <v>3</v>
      </c>
      <c r="B108">
        <v>100</v>
      </c>
      <c r="C108">
        <v>2000</v>
      </c>
      <c r="D108">
        <v>3</v>
      </c>
      <c r="E108">
        <v>36754.467539999998</v>
      </c>
      <c r="F108">
        <v>7745.7833620000001</v>
      </c>
      <c r="G108">
        <v>12415.276610000001</v>
      </c>
      <c r="H108">
        <v>12456.27765</v>
      </c>
      <c r="I108">
        <v>2895.1779889999998</v>
      </c>
      <c r="J108">
        <v>582.49031109999999</v>
      </c>
      <c r="K108">
        <v>659.46161129999996</v>
      </c>
      <c r="L108">
        <v>2</v>
      </c>
      <c r="M108">
        <v>0.47835713800000002</v>
      </c>
      <c r="N108">
        <v>0.3121507580621119</v>
      </c>
      <c r="O108">
        <v>213</v>
      </c>
      <c r="P108">
        <v>7.3617190000000001E-3</v>
      </c>
      <c r="Q108">
        <v>0.6</v>
      </c>
      <c r="R108">
        <v>20.456772959999999</v>
      </c>
      <c r="S108" t="s">
        <v>17</v>
      </c>
    </row>
    <row r="109" spans="1:19" x14ac:dyDescent="0.35">
      <c r="A109">
        <v>3</v>
      </c>
      <c r="B109">
        <v>100</v>
      </c>
      <c r="C109">
        <v>2000</v>
      </c>
      <c r="D109">
        <v>3</v>
      </c>
      <c r="E109">
        <v>41033.696170000003</v>
      </c>
      <c r="F109">
        <v>8075.8359069999997</v>
      </c>
      <c r="G109">
        <v>14898.133809999999</v>
      </c>
      <c r="H109">
        <v>14915.776089999999</v>
      </c>
      <c r="I109">
        <v>2087.165332</v>
      </c>
      <c r="J109">
        <v>582.49031109999999</v>
      </c>
      <c r="K109">
        <v>474.29472090000002</v>
      </c>
      <c r="L109">
        <v>1</v>
      </c>
      <c r="M109">
        <v>0.57280900199999996</v>
      </c>
      <c r="N109">
        <v>0.29581786017024025</v>
      </c>
      <c r="O109">
        <v>300</v>
      </c>
      <c r="P109">
        <v>1.2013503E-2</v>
      </c>
      <c r="Q109">
        <v>0.4</v>
      </c>
      <c r="R109">
        <v>46.027739160000003</v>
      </c>
      <c r="S109" t="s">
        <v>17</v>
      </c>
    </row>
    <row r="110" spans="1:19" x14ac:dyDescent="0.35">
      <c r="A110">
        <v>4</v>
      </c>
      <c r="B110">
        <v>10</v>
      </c>
      <c r="C110">
        <v>500</v>
      </c>
      <c r="D110">
        <v>3</v>
      </c>
      <c r="E110">
        <v>28984.756730000001</v>
      </c>
      <c r="F110">
        <v>5270.2557989999996</v>
      </c>
      <c r="G110">
        <v>10329.428309999999</v>
      </c>
      <c r="H110">
        <v>5664.8236189999998</v>
      </c>
      <c r="I110">
        <v>5791.089962</v>
      </c>
      <c r="J110">
        <v>606.80188980000003</v>
      </c>
      <c r="K110">
        <v>1322.35715</v>
      </c>
      <c r="L110">
        <v>8</v>
      </c>
      <c r="M110">
        <v>0.85958448899999995</v>
      </c>
      <c r="N110">
        <v>0.27395765685917145</v>
      </c>
      <c r="O110">
        <v>19</v>
      </c>
      <c r="P110">
        <v>9.971578E-3</v>
      </c>
      <c r="Q110">
        <v>0.8</v>
      </c>
      <c r="R110">
        <v>3.4644697820000001</v>
      </c>
      <c r="S110" t="s">
        <v>17</v>
      </c>
    </row>
    <row r="111" spans="1:19" x14ac:dyDescent="0.35">
      <c r="A111">
        <v>4</v>
      </c>
      <c r="B111">
        <v>10</v>
      </c>
      <c r="C111">
        <v>500</v>
      </c>
      <c r="D111">
        <v>3</v>
      </c>
      <c r="E111">
        <v>31125.625489999999</v>
      </c>
      <c r="F111">
        <v>7381.054024</v>
      </c>
      <c r="G111">
        <v>10476.80805</v>
      </c>
      <c r="H111">
        <v>5559.8538129999997</v>
      </c>
      <c r="I111">
        <v>5781.8911589999998</v>
      </c>
      <c r="J111">
        <v>606.80188980000003</v>
      </c>
      <c r="K111">
        <v>1319.216555</v>
      </c>
      <c r="L111">
        <v>8</v>
      </c>
      <c r="M111">
        <v>0.843656293</v>
      </c>
      <c r="N111">
        <v>0.26583095106613414</v>
      </c>
      <c r="O111">
        <v>74</v>
      </c>
      <c r="P111">
        <v>9.8051849999999992E-3</v>
      </c>
      <c r="Q111">
        <v>0.6</v>
      </c>
      <c r="R111">
        <v>9.2385860839999996</v>
      </c>
      <c r="S111" t="s">
        <v>17</v>
      </c>
    </row>
    <row r="112" spans="1:19" x14ac:dyDescent="0.35">
      <c r="A112">
        <v>4</v>
      </c>
      <c r="B112">
        <v>10</v>
      </c>
      <c r="C112">
        <v>500</v>
      </c>
      <c r="D112">
        <v>3</v>
      </c>
      <c r="E112">
        <v>34965.897270000001</v>
      </c>
      <c r="F112">
        <v>8628.1133580000005</v>
      </c>
      <c r="G112">
        <v>14067.63933</v>
      </c>
      <c r="H112">
        <v>5934.2376270000004</v>
      </c>
      <c r="I112">
        <v>4660.02081</v>
      </c>
      <c r="J112">
        <v>606.80188980000003</v>
      </c>
      <c r="K112">
        <v>1069.084253</v>
      </c>
      <c r="L112">
        <v>5</v>
      </c>
      <c r="M112">
        <v>0.90046556799999999</v>
      </c>
      <c r="N112">
        <v>0.25822319395274018</v>
      </c>
      <c r="O112">
        <v>300</v>
      </c>
      <c r="P112">
        <v>1.513637E-2</v>
      </c>
      <c r="Q112">
        <v>0.4</v>
      </c>
      <c r="R112">
        <v>20.78681869</v>
      </c>
      <c r="S112" t="s">
        <v>17</v>
      </c>
    </row>
    <row r="113" spans="1:19" x14ac:dyDescent="0.35">
      <c r="A113">
        <v>4</v>
      </c>
      <c r="B113">
        <v>10</v>
      </c>
      <c r="C113">
        <v>1000</v>
      </c>
      <c r="D113">
        <v>3</v>
      </c>
      <c r="E113">
        <v>33094.04062</v>
      </c>
      <c r="F113">
        <v>6680.1374450000003</v>
      </c>
      <c r="G113">
        <v>14121.814630000001</v>
      </c>
      <c r="H113">
        <v>5956.1817920000003</v>
      </c>
      <c r="I113">
        <v>4660.020751</v>
      </c>
      <c r="J113">
        <v>606.80188980000003</v>
      </c>
      <c r="K113">
        <v>1069.084108</v>
      </c>
      <c r="L113">
        <v>5</v>
      </c>
      <c r="M113">
        <v>0.90379539099999995</v>
      </c>
      <c r="N113">
        <v>0.27494283866047309</v>
      </c>
      <c r="O113">
        <v>21</v>
      </c>
      <c r="P113">
        <v>9.1478329999999993E-3</v>
      </c>
      <c r="Q113">
        <v>0.8</v>
      </c>
      <c r="R113">
        <v>5.6990969419999997</v>
      </c>
      <c r="S113" t="s">
        <v>17</v>
      </c>
    </row>
    <row r="114" spans="1:19" x14ac:dyDescent="0.35">
      <c r="A114">
        <v>4</v>
      </c>
      <c r="B114">
        <v>10</v>
      </c>
      <c r="C114">
        <v>1000</v>
      </c>
      <c r="D114">
        <v>3</v>
      </c>
      <c r="E114">
        <v>35818.151740000001</v>
      </c>
      <c r="F114">
        <v>9480.3667870000008</v>
      </c>
      <c r="G114">
        <v>14067.63933</v>
      </c>
      <c r="H114">
        <v>5934.2376270000004</v>
      </c>
      <c r="I114">
        <v>4660.0213450000001</v>
      </c>
      <c r="J114">
        <v>606.80188980000003</v>
      </c>
      <c r="K114">
        <v>1069.0847610000001</v>
      </c>
      <c r="L114">
        <v>5</v>
      </c>
      <c r="M114">
        <v>0.90046556799999999</v>
      </c>
      <c r="N114">
        <v>0.27005398195514729</v>
      </c>
      <c r="O114">
        <v>58</v>
      </c>
      <c r="P114">
        <v>7.6756460000000004E-3</v>
      </c>
      <c r="Q114">
        <v>0.6</v>
      </c>
      <c r="R114">
        <v>15.197591839999999</v>
      </c>
      <c r="S114" t="s">
        <v>17</v>
      </c>
    </row>
    <row r="115" spans="1:19" x14ac:dyDescent="0.35">
      <c r="A115">
        <v>4</v>
      </c>
      <c r="B115">
        <v>10</v>
      </c>
      <c r="C115">
        <v>1000</v>
      </c>
      <c r="D115">
        <v>3</v>
      </c>
      <c r="E115">
        <v>41481.29178</v>
      </c>
      <c r="F115">
        <v>13044.45593</v>
      </c>
      <c r="G115">
        <v>16654.654770000001</v>
      </c>
      <c r="H115">
        <v>6037.1415020000004</v>
      </c>
      <c r="I115">
        <v>4181.1998249999997</v>
      </c>
      <c r="J115">
        <v>606.80188980000003</v>
      </c>
      <c r="K115">
        <v>957.03786449999996</v>
      </c>
      <c r="L115">
        <v>4</v>
      </c>
      <c r="M115">
        <v>0.91608027700000005</v>
      </c>
      <c r="N115">
        <v>0.26274858619466024</v>
      </c>
      <c r="O115">
        <v>301</v>
      </c>
      <c r="P115">
        <v>1.0298246E-2</v>
      </c>
      <c r="Q115">
        <v>0.4</v>
      </c>
      <c r="R115">
        <v>34.194581650000003</v>
      </c>
      <c r="S115" t="s">
        <v>17</v>
      </c>
    </row>
    <row r="116" spans="1:19" x14ac:dyDescent="0.35">
      <c r="A116">
        <v>4</v>
      </c>
      <c r="B116">
        <v>10</v>
      </c>
      <c r="C116">
        <v>2000</v>
      </c>
      <c r="D116">
        <v>3</v>
      </c>
      <c r="E116">
        <v>39228.350899999998</v>
      </c>
      <c r="F116">
        <v>10840.95543</v>
      </c>
      <c r="G116">
        <v>16558.328969999999</v>
      </c>
      <c r="H116">
        <v>6084.7046650000002</v>
      </c>
      <c r="I116">
        <v>4180.0280830000002</v>
      </c>
      <c r="J116">
        <v>606.80188980000003</v>
      </c>
      <c r="K116">
        <v>957.53186129999995</v>
      </c>
      <c r="L116">
        <v>4</v>
      </c>
      <c r="M116">
        <v>0.92329754600000002</v>
      </c>
      <c r="N116">
        <v>0.2926260597549708</v>
      </c>
      <c r="O116">
        <v>276</v>
      </c>
      <c r="P116">
        <v>8.4409489999999997E-3</v>
      </c>
      <c r="Q116">
        <v>0.8</v>
      </c>
      <c r="R116">
        <v>10.74365688</v>
      </c>
      <c r="S116" t="s">
        <v>17</v>
      </c>
    </row>
    <row r="117" spans="1:19" x14ac:dyDescent="0.35">
      <c r="A117">
        <v>4</v>
      </c>
      <c r="B117">
        <v>10</v>
      </c>
      <c r="C117">
        <v>2000</v>
      </c>
      <c r="D117">
        <v>3</v>
      </c>
      <c r="E117">
        <v>44014.685850000002</v>
      </c>
      <c r="F117">
        <v>15577.85017</v>
      </c>
      <c r="G117">
        <v>16654.654770000001</v>
      </c>
      <c r="H117">
        <v>6037.1415020000004</v>
      </c>
      <c r="I117">
        <v>4181.1997240000001</v>
      </c>
      <c r="J117">
        <v>606.80188980000003</v>
      </c>
      <c r="K117">
        <v>957.03779399999996</v>
      </c>
      <c r="L117">
        <v>4</v>
      </c>
      <c r="M117">
        <v>0.91608027700000005</v>
      </c>
      <c r="N117">
        <v>0.27151036399752654</v>
      </c>
      <c r="O117">
        <v>62</v>
      </c>
      <c r="P117">
        <v>5.13132E-3</v>
      </c>
      <c r="Q117">
        <v>0.6</v>
      </c>
      <c r="R117">
        <v>28.649751680000001</v>
      </c>
      <c r="S117" t="s">
        <v>17</v>
      </c>
    </row>
    <row r="118" spans="1:19" x14ac:dyDescent="0.35">
      <c r="A118">
        <v>4</v>
      </c>
      <c r="B118">
        <v>10</v>
      </c>
      <c r="C118">
        <v>2000</v>
      </c>
      <c r="D118">
        <v>3</v>
      </c>
      <c r="E118">
        <v>53546.795559999999</v>
      </c>
      <c r="F118">
        <v>16029.935579999999</v>
      </c>
      <c r="G118">
        <v>26912.203979999998</v>
      </c>
      <c r="H118">
        <v>6372.416287</v>
      </c>
      <c r="I118">
        <v>2950.223485</v>
      </c>
      <c r="J118">
        <v>606.80188980000003</v>
      </c>
      <c r="K118">
        <v>675.21435120000001</v>
      </c>
      <c r="L118">
        <v>2</v>
      </c>
      <c r="M118">
        <v>0.96695511899999997</v>
      </c>
      <c r="N118">
        <v>0.23662855816875009</v>
      </c>
      <c r="O118">
        <v>300</v>
      </c>
      <c r="P118">
        <v>1.6803058999999999E-2</v>
      </c>
      <c r="Q118">
        <v>0.4</v>
      </c>
      <c r="R118">
        <v>64.461941269999997</v>
      </c>
      <c r="S118" t="s">
        <v>17</v>
      </c>
    </row>
    <row r="119" spans="1:19" x14ac:dyDescent="0.35">
      <c r="A119">
        <v>4</v>
      </c>
      <c r="B119">
        <v>40</v>
      </c>
      <c r="C119">
        <v>500</v>
      </c>
      <c r="D119">
        <v>3</v>
      </c>
      <c r="E119">
        <v>27569.80472</v>
      </c>
      <c r="F119">
        <v>4593.5729190000002</v>
      </c>
      <c r="G119">
        <v>8141.0568000000003</v>
      </c>
      <c r="H119">
        <v>7535.3960960000004</v>
      </c>
      <c r="I119">
        <v>5446.4287990000003</v>
      </c>
      <c r="J119">
        <v>606.80188980000003</v>
      </c>
      <c r="K119">
        <v>1246.548215</v>
      </c>
      <c r="L119">
        <v>7</v>
      </c>
      <c r="M119">
        <v>0.69063985299999997</v>
      </c>
      <c r="N119">
        <v>0.29403805741601596</v>
      </c>
      <c r="O119">
        <v>252</v>
      </c>
      <c r="P119">
        <v>8.88888E-3</v>
      </c>
      <c r="Q119">
        <v>0.8</v>
      </c>
      <c r="R119">
        <v>3.1711393000000001</v>
      </c>
      <c r="S119" t="s">
        <v>17</v>
      </c>
    </row>
    <row r="120" spans="1:19" x14ac:dyDescent="0.35">
      <c r="A120">
        <v>4</v>
      </c>
      <c r="B120">
        <v>40</v>
      </c>
      <c r="C120">
        <v>500</v>
      </c>
      <c r="D120">
        <v>3</v>
      </c>
      <c r="E120">
        <v>29145.388749999998</v>
      </c>
      <c r="F120">
        <v>4993.0030649999999</v>
      </c>
      <c r="G120">
        <v>9504.0137350000005</v>
      </c>
      <c r="H120">
        <v>8312.4652119999992</v>
      </c>
      <c r="I120">
        <v>4660.0207280000004</v>
      </c>
      <c r="J120">
        <v>606.80188980000003</v>
      </c>
      <c r="K120">
        <v>1069.084118</v>
      </c>
      <c r="L120">
        <v>5</v>
      </c>
      <c r="M120">
        <v>0.76186038199999995</v>
      </c>
      <c r="N120">
        <v>0.29481430804208558</v>
      </c>
      <c r="O120">
        <v>137</v>
      </c>
      <c r="P120">
        <v>7.3441779999999998E-3</v>
      </c>
      <c r="Q120">
        <v>0.6</v>
      </c>
      <c r="R120">
        <v>8.4563714670000003</v>
      </c>
      <c r="S120" t="s">
        <v>17</v>
      </c>
    </row>
    <row r="121" spans="1:19" x14ac:dyDescent="0.35">
      <c r="A121">
        <v>4</v>
      </c>
      <c r="B121">
        <v>40</v>
      </c>
      <c r="C121">
        <v>500</v>
      </c>
      <c r="D121">
        <v>3</v>
      </c>
      <c r="E121">
        <v>32567.826069999999</v>
      </c>
      <c r="F121">
        <v>8033.4053430000004</v>
      </c>
      <c r="G121">
        <v>10017.45505</v>
      </c>
      <c r="H121">
        <v>8255.6696890000003</v>
      </c>
      <c r="I121">
        <v>4596.8687220000002</v>
      </c>
      <c r="J121">
        <v>606.80188980000003</v>
      </c>
      <c r="K121">
        <v>1057.62537</v>
      </c>
      <c r="L121">
        <v>5</v>
      </c>
      <c r="M121">
        <v>0.75665491600000001</v>
      </c>
      <c r="N121">
        <v>0.28190462146756762</v>
      </c>
      <c r="O121">
        <v>300</v>
      </c>
      <c r="P121">
        <v>1.9728156E-2</v>
      </c>
      <c r="Q121">
        <v>0.4</v>
      </c>
      <c r="R121">
        <v>19.026835800000001</v>
      </c>
      <c r="S121" t="s">
        <v>17</v>
      </c>
    </row>
    <row r="122" spans="1:19" x14ac:dyDescent="0.35">
      <c r="A122">
        <v>4</v>
      </c>
      <c r="B122">
        <v>40</v>
      </c>
      <c r="C122">
        <v>1000</v>
      </c>
      <c r="D122">
        <v>3</v>
      </c>
      <c r="E122">
        <v>30873.97608</v>
      </c>
      <c r="F122">
        <v>6581.8725750000003</v>
      </c>
      <c r="G122">
        <v>9638.8681880000004</v>
      </c>
      <c r="H122">
        <v>8312.4652119999992</v>
      </c>
      <c r="I122">
        <v>4664.8499519999996</v>
      </c>
      <c r="J122">
        <v>606.80188980000003</v>
      </c>
      <c r="K122">
        <v>1069.118262</v>
      </c>
      <c r="L122">
        <v>5</v>
      </c>
      <c r="M122">
        <v>0.76186038199999995</v>
      </c>
      <c r="N122">
        <v>0.30329588559281495</v>
      </c>
      <c r="O122">
        <v>109</v>
      </c>
      <c r="P122">
        <v>7.3840190000000003E-3</v>
      </c>
      <c r="Q122">
        <v>0.8</v>
      </c>
      <c r="R122">
        <v>5.3592943440000003</v>
      </c>
      <c r="S122" t="s">
        <v>17</v>
      </c>
    </row>
    <row r="123" spans="1:19" x14ac:dyDescent="0.35">
      <c r="A123">
        <v>4</v>
      </c>
      <c r="B123">
        <v>40</v>
      </c>
      <c r="C123">
        <v>1000</v>
      </c>
      <c r="D123">
        <v>3</v>
      </c>
      <c r="E123">
        <v>33220.735200000003</v>
      </c>
      <c r="F123">
        <v>7771.2070389999999</v>
      </c>
      <c r="G123">
        <v>10994.105939999999</v>
      </c>
      <c r="H123">
        <v>8721.4326529999998</v>
      </c>
      <c r="I123">
        <v>4171.4943759999996</v>
      </c>
      <c r="J123">
        <v>606.80188980000003</v>
      </c>
      <c r="K123">
        <v>955.69330230000003</v>
      </c>
      <c r="L123">
        <v>4</v>
      </c>
      <c r="M123">
        <v>0.79934337700000002</v>
      </c>
      <c r="N123">
        <v>0.30339888436260265</v>
      </c>
      <c r="O123">
        <v>300</v>
      </c>
      <c r="P123">
        <v>9.1752450000000003E-3</v>
      </c>
      <c r="Q123">
        <v>0.6</v>
      </c>
      <c r="R123">
        <v>14.29145158</v>
      </c>
      <c r="S123" t="s">
        <v>17</v>
      </c>
    </row>
    <row r="124" spans="1:19" x14ac:dyDescent="0.35">
      <c r="A124">
        <v>4</v>
      </c>
      <c r="B124">
        <v>40</v>
      </c>
      <c r="C124">
        <v>1000</v>
      </c>
      <c r="D124">
        <v>3</v>
      </c>
      <c r="E124">
        <v>38006.865859999998</v>
      </c>
      <c r="F124">
        <v>12494.119119999999</v>
      </c>
      <c r="G124">
        <v>10996.67931</v>
      </c>
      <c r="H124">
        <v>8777.24964</v>
      </c>
      <c r="I124">
        <v>4175.9241359999996</v>
      </c>
      <c r="J124">
        <v>606.80188980000003</v>
      </c>
      <c r="K124">
        <v>956.09176530000002</v>
      </c>
      <c r="L124">
        <v>4</v>
      </c>
      <c r="M124">
        <v>0.80445915800000001</v>
      </c>
      <c r="N124">
        <v>0.29522483188999249</v>
      </c>
      <c r="O124">
        <v>300</v>
      </c>
      <c r="P124">
        <v>1.5398327999999999E-2</v>
      </c>
      <c r="Q124">
        <v>0.4</v>
      </c>
      <c r="R124">
        <v>32.155766059999998</v>
      </c>
      <c r="S124" t="s">
        <v>17</v>
      </c>
    </row>
    <row r="125" spans="1:19" x14ac:dyDescent="0.35">
      <c r="A125">
        <v>4</v>
      </c>
      <c r="B125">
        <v>40</v>
      </c>
      <c r="C125">
        <v>2000</v>
      </c>
      <c r="D125">
        <v>3</v>
      </c>
      <c r="E125">
        <v>35543.955520000003</v>
      </c>
      <c r="F125">
        <v>10006.408659999999</v>
      </c>
      <c r="G125">
        <v>10985.33921</v>
      </c>
      <c r="H125">
        <v>8812.6428859999996</v>
      </c>
      <c r="I125">
        <v>4178.2355390000002</v>
      </c>
      <c r="J125">
        <v>606.80188980000003</v>
      </c>
      <c r="K125">
        <v>954.52733450000005</v>
      </c>
      <c r="L125">
        <v>4</v>
      </c>
      <c r="M125">
        <v>0.80770304699999995</v>
      </c>
      <c r="N125">
        <v>0.30409292093437151</v>
      </c>
      <c r="O125">
        <v>121</v>
      </c>
      <c r="P125">
        <v>8.8255160000000003E-3</v>
      </c>
      <c r="Q125">
        <v>0.8</v>
      </c>
      <c r="R125">
        <v>7.5913080439999998</v>
      </c>
      <c r="S125" t="s">
        <v>17</v>
      </c>
    </row>
    <row r="126" spans="1:19" x14ac:dyDescent="0.35">
      <c r="A126">
        <v>4</v>
      </c>
      <c r="B126">
        <v>40</v>
      </c>
      <c r="C126">
        <v>2000</v>
      </c>
      <c r="D126">
        <v>3</v>
      </c>
      <c r="E126">
        <v>38580.656900000002</v>
      </c>
      <c r="F126">
        <v>7771.9922290000004</v>
      </c>
      <c r="G126">
        <v>16622.62759</v>
      </c>
      <c r="H126">
        <v>9959.8472359999996</v>
      </c>
      <c r="I126">
        <v>2945.56349</v>
      </c>
      <c r="J126">
        <v>606.80188980000003</v>
      </c>
      <c r="K126">
        <v>673.82446370000002</v>
      </c>
      <c r="L126">
        <v>2</v>
      </c>
      <c r="M126">
        <v>0.91284749200000004</v>
      </c>
      <c r="N126">
        <v>0.29082544444084868</v>
      </c>
      <c r="O126">
        <v>147</v>
      </c>
      <c r="P126">
        <v>8.6181250000000008E-3</v>
      </c>
      <c r="Q126">
        <v>0.6</v>
      </c>
      <c r="R126">
        <v>20.243488119999999</v>
      </c>
      <c r="S126" t="s">
        <v>17</v>
      </c>
    </row>
    <row r="127" spans="1:19" x14ac:dyDescent="0.35">
      <c r="A127">
        <v>4</v>
      </c>
      <c r="B127">
        <v>40</v>
      </c>
      <c r="C127">
        <v>2000</v>
      </c>
      <c r="D127">
        <v>3</v>
      </c>
      <c r="E127">
        <v>43269.955040000001</v>
      </c>
      <c r="F127">
        <v>12475.96543</v>
      </c>
      <c r="G127">
        <v>16590.896720000001</v>
      </c>
      <c r="H127">
        <v>9981.4902880000009</v>
      </c>
      <c r="I127">
        <v>2941.8826239999999</v>
      </c>
      <c r="J127">
        <v>606.80188980000003</v>
      </c>
      <c r="K127">
        <v>672.91808270000001</v>
      </c>
      <c r="L127">
        <v>2</v>
      </c>
      <c r="M127">
        <v>0.91483113800000004</v>
      </c>
      <c r="N127">
        <v>0.28391917240993464</v>
      </c>
      <c r="O127">
        <v>34</v>
      </c>
      <c r="P127">
        <v>3.4720430000000002E-3</v>
      </c>
      <c r="Q127">
        <v>0.4</v>
      </c>
      <c r="R127">
        <v>45.547848270000003</v>
      </c>
      <c r="S127" t="s">
        <v>17</v>
      </c>
    </row>
    <row r="128" spans="1:19" x14ac:dyDescent="0.35">
      <c r="A128">
        <v>4</v>
      </c>
      <c r="B128">
        <v>70</v>
      </c>
      <c r="C128">
        <v>500</v>
      </c>
      <c r="D128">
        <v>3</v>
      </c>
      <c r="E128">
        <v>27494.41216</v>
      </c>
      <c r="F128">
        <v>4011.6866209999998</v>
      </c>
      <c r="G128">
        <v>8297.0894750000007</v>
      </c>
      <c r="H128">
        <v>8345.8435769999996</v>
      </c>
      <c r="I128">
        <v>5072.0763639999996</v>
      </c>
      <c r="J128">
        <v>606.80188980000003</v>
      </c>
      <c r="K128">
        <v>1160.914227</v>
      </c>
      <c r="L128">
        <v>6</v>
      </c>
      <c r="M128">
        <v>0.57213009999999997</v>
      </c>
      <c r="N128">
        <v>0.29642704920142554</v>
      </c>
      <c r="O128">
        <v>246</v>
      </c>
      <c r="P128">
        <v>9.9023059999999996E-3</v>
      </c>
      <c r="Q128">
        <v>0.8</v>
      </c>
      <c r="R128">
        <v>3.152078301</v>
      </c>
      <c r="S128" t="s">
        <v>17</v>
      </c>
    </row>
    <row r="129" spans="1:19" x14ac:dyDescent="0.35">
      <c r="A129">
        <v>4</v>
      </c>
      <c r="B129">
        <v>70</v>
      </c>
      <c r="C129">
        <v>500</v>
      </c>
      <c r="D129">
        <v>3</v>
      </c>
      <c r="E129">
        <v>29157.689450000002</v>
      </c>
      <c r="F129">
        <v>4973.0776800000003</v>
      </c>
      <c r="G129">
        <v>8968.6440249999996</v>
      </c>
      <c r="H129">
        <v>8891.5775599999997</v>
      </c>
      <c r="I129">
        <v>4650.4408439999997</v>
      </c>
      <c r="J129">
        <v>606.80188980000003</v>
      </c>
      <c r="K129">
        <v>1067.1474559999999</v>
      </c>
      <c r="L129">
        <v>5</v>
      </c>
      <c r="M129">
        <v>0.60954163699999997</v>
      </c>
      <c r="N129">
        <v>0.2941029319147323</v>
      </c>
      <c r="O129">
        <v>305</v>
      </c>
      <c r="P129">
        <v>1.7195192000000002E-2</v>
      </c>
      <c r="Q129">
        <v>0.6</v>
      </c>
      <c r="R129">
        <v>8.4055421359999993</v>
      </c>
      <c r="S129" t="s">
        <v>17</v>
      </c>
    </row>
    <row r="130" spans="1:19" x14ac:dyDescent="0.35">
      <c r="A130">
        <v>4</v>
      </c>
      <c r="B130">
        <v>70</v>
      </c>
      <c r="C130">
        <v>500</v>
      </c>
      <c r="D130">
        <v>3</v>
      </c>
      <c r="E130">
        <v>32137.036329999999</v>
      </c>
      <c r="F130">
        <v>6992.6581619999997</v>
      </c>
      <c r="G130">
        <v>9864.8065889999998</v>
      </c>
      <c r="H130">
        <v>9543.1234029999996</v>
      </c>
      <c r="I130">
        <v>4173.2691169999998</v>
      </c>
      <c r="J130">
        <v>606.80188980000003</v>
      </c>
      <c r="K130">
        <v>956.37716750000004</v>
      </c>
      <c r="L130">
        <v>4</v>
      </c>
      <c r="M130">
        <v>0.65420686299999997</v>
      </c>
      <c r="N130">
        <v>0.29139164528255529</v>
      </c>
      <c r="O130">
        <v>300</v>
      </c>
      <c r="P130">
        <v>1.7162567E-2</v>
      </c>
      <c r="Q130">
        <v>0.4</v>
      </c>
      <c r="R130">
        <v>18.912469810000001</v>
      </c>
      <c r="S130" t="s">
        <v>17</v>
      </c>
    </row>
    <row r="131" spans="1:19" x14ac:dyDescent="0.35">
      <c r="A131">
        <v>4</v>
      </c>
      <c r="B131">
        <v>70</v>
      </c>
      <c r="C131">
        <v>1000</v>
      </c>
      <c r="D131">
        <v>3</v>
      </c>
      <c r="E131">
        <v>30504.860860000001</v>
      </c>
      <c r="F131">
        <v>5415.801485</v>
      </c>
      <c r="G131">
        <v>9708.8724070000007</v>
      </c>
      <c r="H131">
        <v>9641.388105</v>
      </c>
      <c r="I131">
        <v>4175.9192199999998</v>
      </c>
      <c r="J131">
        <v>606.80188980000003</v>
      </c>
      <c r="K131">
        <v>956.07775389999995</v>
      </c>
      <c r="L131">
        <v>4</v>
      </c>
      <c r="M131">
        <v>0.66094317400000002</v>
      </c>
      <c r="N131">
        <v>0.31098486221213451</v>
      </c>
      <c r="O131">
        <v>167</v>
      </c>
      <c r="P131">
        <v>9.1386169999999999E-3</v>
      </c>
      <c r="Q131">
        <v>0.8</v>
      </c>
      <c r="R131">
        <v>5.3597306470000001</v>
      </c>
      <c r="S131" t="s">
        <v>17</v>
      </c>
    </row>
    <row r="132" spans="1:19" x14ac:dyDescent="0.35">
      <c r="A132">
        <v>4</v>
      </c>
      <c r="B132">
        <v>70</v>
      </c>
      <c r="C132">
        <v>1000</v>
      </c>
      <c r="D132">
        <v>3</v>
      </c>
      <c r="E132">
        <v>33419.097269999998</v>
      </c>
      <c r="F132">
        <v>7769.1284299999998</v>
      </c>
      <c r="G132">
        <v>10139.221750000001</v>
      </c>
      <c r="H132">
        <v>9781.4924910000009</v>
      </c>
      <c r="I132">
        <v>4167.9339989999999</v>
      </c>
      <c r="J132">
        <v>606.80188980000003</v>
      </c>
      <c r="K132">
        <v>954.51871100000005</v>
      </c>
      <c r="L132">
        <v>4</v>
      </c>
      <c r="M132">
        <v>0.67054770699999999</v>
      </c>
      <c r="N132">
        <v>0.29872323730073996</v>
      </c>
      <c r="O132">
        <v>301</v>
      </c>
      <c r="P132">
        <v>7.1869400999999999E-2</v>
      </c>
      <c r="Q132">
        <v>0.6</v>
      </c>
      <c r="R132">
        <v>14.292615059999999</v>
      </c>
      <c r="S132" t="s">
        <v>17</v>
      </c>
    </row>
    <row r="133" spans="1:19" x14ac:dyDescent="0.35">
      <c r="A133">
        <v>4</v>
      </c>
      <c r="B133">
        <v>70</v>
      </c>
      <c r="C133">
        <v>1000</v>
      </c>
      <c r="D133">
        <v>3</v>
      </c>
      <c r="E133">
        <v>38039.846570000002</v>
      </c>
      <c r="F133">
        <v>12485.37167</v>
      </c>
      <c r="G133">
        <v>10236.99797</v>
      </c>
      <c r="H133">
        <v>9585.4451119999994</v>
      </c>
      <c r="I133">
        <v>4170.8481449999999</v>
      </c>
      <c r="J133">
        <v>606.80188980000003</v>
      </c>
      <c r="K133">
        <v>954.38178089999997</v>
      </c>
      <c r="L133">
        <v>4</v>
      </c>
      <c r="M133">
        <v>0.65710813000000001</v>
      </c>
      <c r="N133">
        <v>0.29196096669447524</v>
      </c>
      <c r="O133">
        <v>300</v>
      </c>
      <c r="P133">
        <v>6.8840013000000005E-2</v>
      </c>
      <c r="Q133">
        <v>0.4</v>
      </c>
      <c r="R133">
        <v>32.158383880000002</v>
      </c>
      <c r="S133" t="s">
        <v>17</v>
      </c>
    </row>
    <row r="134" spans="1:19" x14ac:dyDescent="0.35">
      <c r="A134">
        <v>4</v>
      </c>
      <c r="B134">
        <v>70</v>
      </c>
      <c r="C134">
        <v>2000</v>
      </c>
      <c r="D134">
        <v>3</v>
      </c>
      <c r="E134">
        <v>35122.52291</v>
      </c>
      <c r="F134">
        <v>5415.2592969999996</v>
      </c>
      <c r="G134">
        <v>13554.913979999999</v>
      </c>
      <c r="H134">
        <v>11923.821180000001</v>
      </c>
      <c r="I134">
        <v>2947.2886440000002</v>
      </c>
      <c r="J134">
        <v>606.80188980000003</v>
      </c>
      <c r="K134">
        <v>674.43791409999994</v>
      </c>
      <c r="L134">
        <v>2</v>
      </c>
      <c r="M134">
        <v>0.81741012000000002</v>
      </c>
      <c r="N134">
        <v>0.30868461076138365</v>
      </c>
      <c r="O134">
        <v>300</v>
      </c>
      <c r="P134">
        <v>1.2378538999999999E-2</v>
      </c>
      <c r="Q134">
        <v>0.8</v>
      </c>
      <c r="R134">
        <v>7.5913080439999998</v>
      </c>
      <c r="S134" t="s">
        <v>17</v>
      </c>
    </row>
    <row r="135" spans="1:19" x14ac:dyDescent="0.35">
      <c r="A135">
        <v>4</v>
      </c>
      <c r="B135">
        <v>70</v>
      </c>
      <c r="C135">
        <v>2000</v>
      </c>
      <c r="D135">
        <v>3</v>
      </c>
      <c r="E135">
        <v>37617.50877</v>
      </c>
      <c r="F135">
        <v>7771.9927369999996</v>
      </c>
      <c r="G135">
        <v>13723.77737</v>
      </c>
      <c r="H135">
        <v>11895.546850000001</v>
      </c>
      <c r="I135">
        <v>2945.5644900000002</v>
      </c>
      <c r="J135">
        <v>606.80188980000003</v>
      </c>
      <c r="K135">
        <v>673.82543620000001</v>
      </c>
      <c r="L135">
        <v>2</v>
      </c>
      <c r="M135">
        <v>0.81547183899999998</v>
      </c>
      <c r="N135">
        <v>0.30452027202188026</v>
      </c>
      <c r="O135">
        <v>212</v>
      </c>
      <c r="P135">
        <v>9.6285390000000002E-3</v>
      </c>
      <c r="Q135">
        <v>0.6</v>
      </c>
      <c r="R135">
        <v>20.243488119999999</v>
      </c>
      <c r="S135" t="s">
        <v>17</v>
      </c>
    </row>
    <row r="136" spans="1:19" x14ac:dyDescent="0.35">
      <c r="A136">
        <v>4</v>
      </c>
      <c r="B136">
        <v>70</v>
      </c>
      <c r="C136">
        <v>2000</v>
      </c>
      <c r="D136">
        <v>3</v>
      </c>
      <c r="E136">
        <v>42318.558129999998</v>
      </c>
      <c r="F136">
        <v>8024.2379069999997</v>
      </c>
      <c r="G136">
        <v>17748.477340000001</v>
      </c>
      <c r="H136">
        <v>13368.95825</v>
      </c>
      <c r="I136">
        <v>2090.9413690000001</v>
      </c>
      <c r="J136">
        <v>606.80188980000003</v>
      </c>
      <c r="K136">
        <v>479.14137199999999</v>
      </c>
      <c r="L136">
        <v>1</v>
      </c>
      <c r="M136">
        <v>0.91647816699999995</v>
      </c>
      <c r="N136">
        <v>0.29015890964056218</v>
      </c>
      <c r="O136">
        <v>300</v>
      </c>
      <c r="P136">
        <v>0.109573635</v>
      </c>
      <c r="Q136">
        <v>0.4</v>
      </c>
      <c r="R136">
        <v>45.547848270000003</v>
      </c>
      <c r="S136" t="s">
        <v>17</v>
      </c>
    </row>
    <row r="137" spans="1:19" x14ac:dyDescent="0.35">
      <c r="A137">
        <v>4</v>
      </c>
      <c r="B137">
        <v>100</v>
      </c>
      <c r="C137">
        <v>500</v>
      </c>
      <c r="D137">
        <v>3</v>
      </c>
      <c r="E137">
        <v>27463.52666</v>
      </c>
      <c r="F137">
        <v>3430.7634790000002</v>
      </c>
      <c r="G137">
        <v>8805.7346269999998</v>
      </c>
      <c r="H137">
        <v>8909.6959069999994</v>
      </c>
      <c r="I137">
        <v>4644.0562710000004</v>
      </c>
      <c r="J137">
        <v>606.80188980000003</v>
      </c>
      <c r="K137">
        <v>1066.4744880000001</v>
      </c>
      <c r="L137">
        <v>5</v>
      </c>
      <c r="M137">
        <v>0.33733539499999998</v>
      </c>
      <c r="N137">
        <v>0.29907234042795389</v>
      </c>
      <c r="O137">
        <v>267</v>
      </c>
      <c r="P137">
        <v>9.1475140000000007E-3</v>
      </c>
      <c r="Q137">
        <v>0.8</v>
      </c>
      <c r="R137">
        <v>3.1676588059999999</v>
      </c>
      <c r="S137" t="s">
        <v>17</v>
      </c>
    </row>
    <row r="138" spans="1:19" x14ac:dyDescent="0.35">
      <c r="A138">
        <v>4</v>
      </c>
      <c r="B138">
        <v>100</v>
      </c>
      <c r="C138">
        <v>500</v>
      </c>
      <c r="D138">
        <v>3</v>
      </c>
      <c r="E138">
        <v>29093.041160000001</v>
      </c>
      <c r="F138">
        <v>4990.2670459999999</v>
      </c>
      <c r="G138">
        <v>8834.8461729999999</v>
      </c>
      <c r="H138">
        <v>8932.0205839999999</v>
      </c>
      <c r="I138">
        <v>4660.0210260000003</v>
      </c>
      <c r="J138">
        <v>606.80188980000003</v>
      </c>
      <c r="K138">
        <v>1069.0844440000001</v>
      </c>
      <c r="L138">
        <v>5</v>
      </c>
      <c r="M138">
        <v>0.338180643</v>
      </c>
      <c r="N138">
        <v>0.29675341008709294</v>
      </c>
      <c r="O138">
        <v>301</v>
      </c>
      <c r="P138">
        <v>1.1729987000000001E-2</v>
      </c>
      <c r="Q138">
        <v>0.6</v>
      </c>
      <c r="R138">
        <v>8.4470901509999994</v>
      </c>
      <c r="S138" t="s">
        <v>17</v>
      </c>
    </row>
    <row r="139" spans="1:19" x14ac:dyDescent="0.35">
      <c r="A139">
        <v>4</v>
      </c>
      <c r="B139">
        <v>100</v>
      </c>
      <c r="C139">
        <v>500</v>
      </c>
      <c r="D139">
        <v>3</v>
      </c>
      <c r="E139">
        <v>32623.54247</v>
      </c>
      <c r="F139">
        <v>6901.4349700000002</v>
      </c>
      <c r="G139">
        <v>10013.835520000001</v>
      </c>
      <c r="H139">
        <v>10093.762059999999</v>
      </c>
      <c r="I139">
        <v>4075.4165149999999</v>
      </c>
      <c r="J139">
        <v>606.80188980000003</v>
      </c>
      <c r="K139">
        <v>932.29151520000005</v>
      </c>
      <c r="L139">
        <v>4</v>
      </c>
      <c r="M139">
        <v>0.38216604100000001</v>
      </c>
      <c r="N139">
        <v>0.28041277569307765</v>
      </c>
      <c r="O139">
        <v>300</v>
      </c>
      <c r="P139">
        <v>3.6065391000000002E-2</v>
      </c>
      <c r="Q139">
        <v>0.4</v>
      </c>
      <c r="R139">
        <v>19.005952839999999</v>
      </c>
      <c r="S139" t="s">
        <v>17</v>
      </c>
    </row>
    <row r="140" spans="1:19" x14ac:dyDescent="0.35">
      <c r="A140">
        <v>4</v>
      </c>
      <c r="B140">
        <v>100</v>
      </c>
      <c r="C140">
        <v>1000</v>
      </c>
      <c r="D140">
        <v>3</v>
      </c>
      <c r="E140">
        <v>30467.385429999998</v>
      </c>
      <c r="F140">
        <v>5413.9124840000004</v>
      </c>
      <c r="G140">
        <v>9621.3821399999997</v>
      </c>
      <c r="H140">
        <v>9693.2916310000001</v>
      </c>
      <c r="I140">
        <v>4175.9193729999997</v>
      </c>
      <c r="J140">
        <v>606.80188980000003</v>
      </c>
      <c r="K140">
        <v>956.07790799999998</v>
      </c>
      <c r="L140">
        <v>4</v>
      </c>
      <c r="M140">
        <v>0.36700358700000002</v>
      </c>
      <c r="N140">
        <v>0.31290975629553158</v>
      </c>
      <c r="O140">
        <v>300</v>
      </c>
      <c r="P140">
        <v>1.6589639999999999E-2</v>
      </c>
      <c r="Q140">
        <v>0.8</v>
      </c>
      <c r="R140">
        <v>5.3525792570000004</v>
      </c>
      <c r="S140" t="s">
        <v>17</v>
      </c>
    </row>
    <row r="141" spans="1:19" x14ac:dyDescent="0.35">
      <c r="A141">
        <v>4</v>
      </c>
      <c r="B141">
        <v>100</v>
      </c>
      <c r="C141">
        <v>1000</v>
      </c>
      <c r="D141">
        <v>3</v>
      </c>
      <c r="E141">
        <v>33778.923309999998</v>
      </c>
      <c r="F141">
        <v>9191.2434830000002</v>
      </c>
      <c r="G141">
        <v>9086.1565800000008</v>
      </c>
      <c r="H141">
        <v>9190.7384060000004</v>
      </c>
      <c r="I141">
        <v>4641.4318199999998</v>
      </c>
      <c r="J141">
        <v>606.80188980000003</v>
      </c>
      <c r="K141">
        <v>1062.5511369999999</v>
      </c>
      <c r="L141">
        <v>5</v>
      </c>
      <c r="M141">
        <v>0.34797611499999997</v>
      </c>
      <c r="N141">
        <v>0.28937280787940883</v>
      </c>
      <c r="O141">
        <v>300</v>
      </c>
      <c r="P141">
        <v>0.107976672</v>
      </c>
      <c r="Q141">
        <v>0.6</v>
      </c>
      <c r="R141">
        <v>14.27354469</v>
      </c>
      <c r="S141" t="s">
        <v>17</v>
      </c>
    </row>
    <row r="142" spans="1:19" x14ac:dyDescent="0.35">
      <c r="A142">
        <v>4</v>
      </c>
      <c r="B142">
        <v>100</v>
      </c>
      <c r="C142">
        <v>1000</v>
      </c>
      <c r="D142">
        <v>3</v>
      </c>
      <c r="E142">
        <v>37997.99927</v>
      </c>
      <c r="F142">
        <v>12486.39568</v>
      </c>
      <c r="G142">
        <v>9853.5749799999994</v>
      </c>
      <c r="H142">
        <v>9919.8550529999993</v>
      </c>
      <c r="I142">
        <v>4176.7790009999999</v>
      </c>
      <c r="J142">
        <v>606.80188980000003</v>
      </c>
      <c r="K142">
        <v>954.592669</v>
      </c>
      <c r="L142">
        <v>4</v>
      </c>
      <c r="M142">
        <v>0.37558164199999999</v>
      </c>
      <c r="N142">
        <v>0.28803129562209528</v>
      </c>
      <c r="O142">
        <v>300</v>
      </c>
      <c r="P142">
        <v>6.5852943999999997E-2</v>
      </c>
      <c r="Q142">
        <v>0.4</v>
      </c>
      <c r="R142">
        <v>32.115475539999998</v>
      </c>
      <c r="S142" t="s">
        <v>17</v>
      </c>
    </row>
    <row r="143" spans="1:19" x14ac:dyDescent="0.35">
      <c r="A143">
        <v>4</v>
      </c>
      <c r="B143">
        <v>100</v>
      </c>
      <c r="C143">
        <v>2000</v>
      </c>
      <c r="D143">
        <v>3</v>
      </c>
      <c r="E143">
        <v>34912.696770000002</v>
      </c>
      <c r="F143">
        <v>5415.2612769999996</v>
      </c>
      <c r="G143">
        <v>12612.445100000001</v>
      </c>
      <c r="H143">
        <v>12652.99397</v>
      </c>
      <c r="I143">
        <v>2950.0776639999999</v>
      </c>
      <c r="J143">
        <v>606.80188980000003</v>
      </c>
      <c r="K143">
        <v>675.11687129999996</v>
      </c>
      <c r="L143">
        <v>2</v>
      </c>
      <c r="M143">
        <v>0.479062671</v>
      </c>
      <c r="N143">
        <v>0.31264745506711811</v>
      </c>
      <c r="O143">
        <v>157</v>
      </c>
      <c r="P143">
        <v>9.0228129999999993E-3</v>
      </c>
      <c r="Q143">
        <v>0.8</v>
      </c>
      <c r="R143">
        <v>7.5834263679999996</v>
      </c>
      <c r="S143" t="s">
        <v>17</v>
      </c>
    </row>
    <row r="144" spans="1:19" x14ac:dyDescent="0.35">
      <c r="A144">
        <v>4</v>
      </c>
      <c r="B144">
        <v>100</v>
      </c>
      <c r="C144">
        <v>2000</v>
      </c>
      <c r="D144">
        <v>3</v>
      </c>
      <c r="E144">
        <v>38263.205300000001</v>
      </c>
      <c r="F144">
        <v>10603.24178</v>
      </c>
      <c r="G144">
        <v>11291.297500000001</v>
      </c>
      <c r="H144">
        <v>11337.037329999999</v>
      </c>
      <c r="I144">
        <v>3598.5844579999998</v>
      </c>
      <c r="J144">
        <v>606.80188980000003</v>
      </c>
      <c r="K144">
        <v>826.24234060000003</v>
      </c>
      <c r="L144">
        <v>3</v>
      </c>
      <c r="M144">
        <v>0.42923843900000003</v>
      </c>
      <c r="N144">
        <v>0.29722530705417155</v>
      </c>
      <c r="O144">
        <v>300</v>
      </c>
      <c r="P144">
        <v>7.6050187000000005E-2</v>
      </c>
      <c r="Q144">
        <v>0.6</v>
      </c>
      <c r="R144">
        <v>20.222470319999999</v>
      </c>
      <c r="S144" t="s">
        <v>17</v>
      </c>
    </row>
    <row r="145" spans="1:19" x14ac:dyDescent="0.35">
      <c r="A145">
        <v>4</v>
      </c>
      <c r="B145">
        <v>100</v>
      </c>
      <c r="C145">
        <v>2000</v>
      </c>
      <c r="D145">
        <v>3</v>
      </c>
      <c r="E145">
        <v>41693.95061</v>
      </c>
      <c r="F145">
        <v>8017.9541419999996</v>
      </c>
      <c r="G145">
        <v>15239.999690000001</v>
      </c>
      <c r="H145">
        <v>15259.169980000001</v>
      </c>
      <c r="I145">
        <v>2090.9126959999999</v>
      </c>
      <c r="J145">
        <v>606.80188980000003</v>
      </c>
      <c r="K145">
        <v>479.11220759999998</v>
      </c>
      <c r="L145">
        <v>1</v>
      </c>
      <c r="M145">
        <v>0.57773668</v>
      </c>
      <c r="N145">
        <v>0.29983815279773113</v>
      </c>
      <c r="O145">
        <v>300</v>
      </c>
      <c r="P145">
        <v>4.1729299999999997E-2</v>
      </c>
      <c r="Q145">
        <v>0.4</v>
      </c>
      <c r="R145">
        <v>45.500558210000001</v>
      </c>
      <c r="S145" t="s">
        <v>17</v>
      </c>
    </row>
    <row r="146" spans="1:19" x14ac:dyDescent="0.35">
      <c r="A146">
        <v>5</v>
      </c>
      <c r="B146">
        <v>10</v>
      </c>
      <c r="C146">
        <v>500</v>
      </c>
      <c r="D146">
        <v>3</v>
      </c>
      <c r="E146">
        <v>30502.924889999998</v>
      </c>
      <c r="F146">
        <v>5247.6769409999997</v>
      </c>
      <c r="G146">
        <v>11722.14025</v>
      </c>
      <c r="H146">
        <v>5748.7042719999999</v>
      </c>
      <c r="I146">
        <v>5827.0218530000002</v>
      </c>
      <c r="J146">
        <v>613.87430119999999</v>
      </c>
      <c r="K146">
        <v>1343.507276</v>
      </c>
      <c r="L146">
        <v>8</v>
      </c>
      <c r="M146">
        <v>0.82891433299999995</v>
      </c>
      <c r="N146">
        <v>0.26766486757533392</v>
      </c>
      <c r="O146">
        <v>168</v>
      </c>
      <c r="P146">
        <v>9.5585349999999999E-3</v>
      </c>
      <c r="Q146">
        <v>0.8</v>
      </c>
      <c r="R146">
        <v>3.3828106450000002</v>
      </c>
      <c r="S146" t="s">
        <v>17</v>
      </c>
    </row>
    <row r="147" spans="1:19" x14ac:dyDescent="0.35">
      <c r="A147">
        <v>5</v>
      </c>
      <c r="B147">
        <v>10</v>
      </c>
      <c r="C147">
        <v>500</v>
      </c>
      <c r="D147">
        <v>3</v>
      </c>
      <c r="E147">
        <v>32519.160400000001</v>
      </c>
      <c r="F147">
        <v>6680.0346799999998</v>
      </c>
      <c r="G147">
        <v>12531.98243</v>
      </c>
      <c r="H147">
        <v>5835.809526</v>
      </c>
      <c r="I147">
        <v>5571.3534950000003</v>
      </c>
      <c r="J147">
        <v>613.87430119999999</v>
      </c>
      <c r="K147">
        <v>1286.1059680000001</v>
      </c>
      <c r="L147">
        <v>7</v>
      </c>
      <c r="M147">
        <v>0.84147417099999999</v>
      </c>
      <c r="N147">
        <v>0.26285950110573941</v>
      </c>
      <c r="O147">
        <v>300</v>
      </c>
      <c r="P147">
        <v>1.4232211999999999E-2</v>
      </c>
      <c r="Q147">
        <v>0.6</v>
      </c>
      <c r="R147">
        <v>9.0208283859999998</v>
      </c>
      <c r="S147" t="s">
        <v>17</v>
      </c>
    </row>
    <row r="148" spans="1:19" x14ac:dyDescent="0.35">
      <c r="A148">
        <v>5</v>
      </c>
      <c r="B148">
        <v>10</v>
      </c>
      <c r="C148">
        <v>500</v>
      </c>
      <c r="D148">
        <v>3</v>
      </c>
      <c r="E148">
        <v>36593.757579999998</v>
      </c>
      <c r="F148">
        <v>9616.8845490000003</v>
      </c>
      <c r="G148">
        <v>13998.356610000001</v>
      </c>
      <c r="H148">
        <v>6023.0027559999999</v>
      </c>
      <c r="I148">
        <v>5152.9416069999997</v>
      </c>
      <c r="J148">
        <v>613.87430119999999</v>
      </c>
      <c r="K148">
        <v>1188.697758</v>
      </c>
      <c r="L148">
        <v>6</v>
      </c>
      <c r="M148">
        <v>0.86846584500000001</v>
      </c>
      <c r="N148">
        <v>0.25199698025865008</v>
      </c>
      <c r="O148">
        <v>301</v>
      </c>
      <c r="P148">
        <v>4.2948662999999998E-2</v>
      </c>
      <c r="Q148">
        <v>0.4</v>
      </c>
      <c r="R148">
        <v>20.296863869999999</v>
      </c>
      <c r="S148" t="s">
        <v>17</v>
      </c>
    </row>
    <row r="149" spans="1:19" x14ac:dyDescent="0.35">
      <c r="A149">
        <v>5</v>
      </c>
      <c r="B149">
        <v>10</v>
      </c>
      <c r="C149">
        <v>1000</v>
      </c>
      <c r="D149">
        <v>3</v>
      </c>
      <c r="E149">
        <v>34630.096100000002</v>
      </c>
      <c r="F149">
        <v>7843.6680679999999</v>
      </c>
      <c r="G149">
        <v>13886.737779999999</v>
      </c>
      <c r="H149">
        <v>5937.7528860000002</v>
      </c>
      <c r="I149">
        <v>5157.4434000000001</v>
      </c>
      <c r="J149">
        <v>613.87430119999999</v>
      </c>
      <c r="K149">
        <v>1190.619659</v>
      </c>
      <c r="L149">
        <v>6</v>
      </c>
      <c r="M149">
        <v>0.85617353699999998</v>
      </c>
      <c r="N149">
        <v>0.27062294509603074</v>
      </c>
      <c r="O149">
        <v>121</v>
      </c>
      <c r="P149">
        <v>7.8915270000000006E-3</v>
      </c>
      <c r="Q149">
        <v>0.8</v>
      </c>
      <c r="R149">
        <v>5.6497065219999998</v>
      </c>
      <c r="S149" t="s">
        <v>17</v>
      </c>
    </row>
    <row r="150" spans="1:19" x14ac:dyDescent="0.35">
      <c r="A150">
        <v>5</v>
      </c>
      <c r="B150">
        <v>10</v>
      </c>
      <c r="C150">
        <v>1000</v>
      </c>
      <c r="D150">
        <v>3</v>
      </c>
      <c r="E150">
        <v>37516.989730000001</v>
      </c>
      <c r="F150">
        <v>9493.8434049999996</v>
      </c>
      <c r="G150">
        <v>15346.88298</v>
      </c>
      <c r="H150">
        <v>6256.6869909999996</v>
      </c>
      <c r="I150">
        <v>4715.1097040000004</v>
      </c>
      <c r="J150">
        <v>613.87430119999999</v>
      </c>
      <c r="K150">
        <v>1090.5923539999999</v>
      </c>
      <c r="L150">
        <v>5</v>
      </c>
      <c r="M150">
        <v>0.90216112699999995</v>
      </c>
      <c r="N150">
        <v>0.26458010462725673</v>
      </c>
      <c r="O150">
        <v>160</v>
      </c>
      <c r="P150">
        <v>9.8439189999999996E-3</v>
      </c>
      <c r="Q150">
        <v>0.6</v>
      </c>
      <c r="R150">
        <v>15.06588406</v>
      </c>
      <c r="S150" t="s">
        <v>17</v>
      </c>
    </row>
    <row r="151" spans="1:19" x14ac:dyDescent="0.35">
      <c r="A151">
        <v>5</v>
      </c>
      <c r="B151">
        <v>10</v>
      </c>
      <c r="C151">
        <v>1000</v>
      </c>
      <c r="D151">
        <v>3</v>
      </c>
      <c r="E151">
        <v>44253.211369999997</v>
      </c>
      <c r="F151">
        <v>17014.975770000001</v>
      </c>
      <c r="G151">
        <v>14249.904399999999</v>
      </c>
      <c r="H151">
        <v>6049.9905669999998</v>
      </c>
      <c r="I151">
        <v>5135.2017569999998</v>
      </c>
      <c r="J151">
        <v>613.87430119999999</v>
      </c>
      <c r="K151">
        <v>1189.26457</v>
      </c>
      <c r="L151">
        <v>6</v>
      </c>
      <c r="M151">
        <v>0.87235725799999997</v>
      </c>
      <c r="N151">
        <v>0.24115433798951008</v>
      </c>
      <c r="O151">
        <v>300</v>
      </c>
      <c r="P151">
        <v>0.116679701</v>
      </c>
      <c r="Q151">
        <v>0.4</v>
      </c>
      <c r="R151">
        <v>33.89823913</v>
      </c>
      <c r="S151" t="s">
        <v>17</v>
      </c>
    </row>
    <row r="152" spans="1:19" x14ac:dyDescent="0.35">
      <c r="A152">
        <v>5</v>
      </c>
      <c r="B152">
        <v>10</v>
      </c>
      <c r="C152">
        <v>2000</v>
      </c>
      <c r="D152">
        <v>3</v>
      </c>
      <c r="E152">
        <v>40151.448900000003</v>
      </c>
      <c r="F152">
        <v>10453.840469999999</v>
      </c>
      <c r="G152">
        <v>17417.387429999999</v>
      </c>
      <c r="H152">
        <v>6474.8423339999999</v>
      </c>
      <c r="I152">
        <v>4215.3655319999998</v>
      </c>
      <c r="J152">
        <v>613.87430119999999</v>
      </c>
      <c r="K152">
        <v>976.13884259999998</v>
      </c>
      <c r="L152">
        <v>4</v>
      </c>
      <c r="M152">
        <v>0.93361727400000005</v>
      </c>
      <c r="N152">
        <v>0.27891819706847309</v>
      </c>
      <c r="O152">
        <v>78</v>
      </c>
      <c r="P152">
        <v>9.7556629999999995E-3</v>
      </c>
      <c r="Q152">
        <v>0.8</v>
      </c>
      <c r="R152">
        <v>9.2020505379999999</v>
      </c>
      <c r="S152" t="s">
        <v>17</v>
      </c>
    </row>
    <row r="153" spans="1:19" x14ac:dyDescent="0.35">
      <c r="A153">
        <v>5</v>
      </c>
      <c r="B153">
        <v>10</v>
      </c>
      <c r="C153">
        <v>2000</v>
      </c>
      <c r="D153">
        <v>3</v>
      </c>
      <c r="E153">
        <v>44043.140310000003</v>
      </c>
      <c r="F153">
        <v>14561.158719999999</v>
      </c>
      <c r="G153">
        <v>17126.09547</v>
      </c>
      <c r="H153">
        <v>6538.3178619999999</v>
      </c>
      <c r="I153">
        <v>4225.8973079999996</v>
      </c>
      <c r="J153">
        <v>613.87430119999999</v>
      </c>
      <c r="K153">
        <v>977.79664600000001</v>
      </c>
      <c r="L153">
        <v>4</v>
      </c>
      <c r="M153">
        <v>0.94276990599999999</v>
      </c>
      <c r="N153">
        <v>0.26664852464941574</v>
      </c>
      <c r="O153">
        <v>279</v>
      </c>
      <c r="P153">
        <v>7.8113999999999996E-3</v>
      </c>
      <c r="Q153">
        <v>0.6</v>
      </c>
      <c r="R153">
        <v>24.53880144</v>
      </c>
      <c r="S153" t="s">
        <v>17</v>
      </c>
    </row>
    <row r="154" spans="1:19" x14ac:dyDescent="0.35">
      <c r="A154">
        <v>5</v>
      </c>
      <c r="B154">
        <v>10</v>
      </c>
      <c r="C154">
        <v>2000</v>
      </c>
      <c r="D154">
        <v>3</v>
      </c>
      <c r="E154">
        <v>51522.443140000003</v>
      </c>
      <c r="F154">
        <v>18789.505639999999</v>
      </c>
      <c r="G154">
        <v>20961.18145</v>
      </c>
      <c r="H154">
        <v>6648.7709599999998</v>
      </c>
      <c r="I154">
        <v>3661.6802630000002</v>
      </c>
      <c r="J154">
        <v>613.87430119999999</v>
      </c>
      <c r="K154">
        <v>847.43052909999994</v>
      </c>
      <c r="L154">
        <v>3</v>
      </c>
      <c r="M154">
        <v>0.95869630500000003</v>
      </c>
      <c r="N154">
        <v>0.24480885666953006</v>
      </c>
      <c r="O154">
        <v>289</v>
      </c>
      <c r="P154">
        <v>9.964456E-3</v>
      </c>
      <c r="Q154">
        <v>0.4</v>
      </c>
      <c r="R154">
        <v>55.212303230000003</v>
      </c>
      <c r="S154" t="s">
        <v>17</v>
      </c>
    </row>
    <row r="155" spans="1:19" x14ac:dyDescent="0.35">
      <c r="A155">
        <v>5</v>
      </c>
      <c r="B155">
        <v>40</v>
      </c>
      <c r="C155">
        <v>500</v>
      </c>
      <c r="D155">
        <v>3</v>
      </c>
      <c r="E155">
        <v>28826.671890000001</v>
      </c>
      <c r="F155">
        <v>4641.8713280000002</v>
      </c>
      <c r="G155">
        <v>8862.4721699999991</v>
      </c>
      <c r="H155">
        <v>7865.4274969999997</v>
      </c>
      <c r="I155">
        <v>5558.2878360000004</v>
      </c>
      <c r="J155">
        <v>613.87430119999999</v>
      </c>
      <c r="K155">
        <v>1284.7387610000001</v>
      </c>
      <c r="L155">
        <v>7</v>
      </c>
      <c r="M155">
        <v>0.71851326199999999</v>
      </c>
      <c r="N155">
        <v>0.29325027070352599</v>
      </c>
      <c r="O155">
        <v>300</v>
      </c>
      <c r="P155">
        <v>1.2688724E-2</v>
      </c>
      <c r="Q155">
        <v>0.8</v>
      </c>
      <c r="R155">
        <v>3.2473560930000001</v>
      </c>
      <c r="S155" t="s">
        <v>17</v>
      </c>
    </row>
    <row r="156" spans="1:19" x14ac:dyDescent="0.35">
      <c r="A156">
        <v>5</v>
      </c>
      <c r="B156">
        <v>40</v>
      </c>
      <c r="C156">
        <v>500</v>
      </c>
      <c r="D156">
        <v>3</v>
      </c>
      <c r="E156">
        <v>30718.166260000002</v>
      </c>
      <c r="F156">
        <v>5833.4811950000003</v>
      </c>
      <c r="G156">
        <v>9663.3916140000001</v>
      </c>
      <c r="H156">
        <v>8241.7990879999998</v>
      </c>
      <c r="I156">
        <v>5170.580766</v>
      </c>
      <c r="J156">
        <v>613.87430119999999</v>
      </c>
      <c r="K156">
        <v>1195.039293</v>
      </c>
      <c r="L156">
        <v>6</v>
      </c>
      <c r="M156">
        <v>0.75289511600000003</v>
      </c>
      <c r="N156">
        <v>0.28627665962656978</v>
      </c>
      <c r="O156">
        <v>300</v>
      </c>
      <c r="P156">
        <v>1.8919749E-2</v>
      </c>
      <c r="Q156">
        <v>0.6</v>
      </c>
      <c r="R156">
        <v>8.6596162480000007</v>
      </c>
      <c r="S156" t="s">
        <v>17</v>
      </c>
    </row>
    <row r="157" spans="1:19" x14ac:dyDescent="0.35">
      <c r="A157">
        <v>5</v>
      </c>
      <c r="B157">
        <v>40</v>
      </c>
      <c r="C157">
        <v>500</v>
      </c>
      <c r="D157">
        <v>3</v>
      </c>
      <c r="E157">
        <v>35123.893539999997</v>
      </c>
      <c r="F157">
        <v>9342.7990869999994</v>
      </c>
      <c r="G157">
        <v>10501.357110000001</v>
      </c>
      <c r="H157">
        <v>8331.9706399999995</v>
      </c>
      <c r="I157">
        <v>5144.3300239999999</v>
      </c>
      <c r="J157">
        <v>613.87430119999999</v>
      </c>
      <c r="K157">
        <v>1189.5623820000001</v>
      </c>
      <c r="L157">
        <v>6</v>
      </c>
      <c r="M157">
        <v>0.76113236100000004</v>
      </c>
      <c r="N157">
        <v>0.26315005227543925</v>
      </c>
      <c r="O157">
        <v>300</v>
      </c>
      <c r="P157">
        <v>5.4511723999999998E-2</v>
      </c>
      <c r="Q157">
        <v>0.4</v>
      </c>
      <c r="R157">
        <v>19.48413656</v>
      </c>
      <c r="S157" t="s">
        <v>17</v>
      </c>
    </row>
    <row r="158" spans="1:19" x14ac:dyDescent="0.35">
      <c r="A158">
        <v>5</v>
      </c>
      <c r="B158">
        <v>40</v>
      </c>
      <c r="C158">
        <v>1000</v>
      </c>
      <c r="D158">
        <v>3</v>
      </c>
      <c r="E158">
        <v>32114.068630000002</v>
      </c>
      <c r="F158">
        <v>6586.5657659999997</v>
      </c>
      <c r="G158">
        <v>10696.85362</v>
      </c>
      <c r="H158">
        <v>8412.2980019999995</v>
      </c>
      <c r="I158">
        <v>4714.1864100000003</v>
      </c>
      <c r="J158">
        <v>613.87430119999999</v>
      </c>
      <c r="K158">
        <v>1090.2905310000001</v>
      </c>
      <c r="L158">
        <v>5</v>
      </c>
      <c r="M158">
        <v>0.76847033200000003</v>
      </c>
      <c r="N158">
        <v>0.30362331099127177</v>
      </c>
      <c r="O158">
        <v>209</v>
      </c>
      <c r="P158">
        <v>7.4027229999999999E-3</v>
      </c>
      <c r="Q158">
        <v>0.8</v>
      </c>
      <c r="R158">
        <v>5.3195188870000001</v>
      </c>
      <c r="S158" t="s">
        <v>17</v>
      </c>
    </row>
    <row r="159" spans="1:19" x14ac:dyDescent="0.35">
      <c r="A159">
        <v>5</v>
      </c>
      <c r="B159">
        <v>40</v>
      </c>
      <c r="C159">
        <v>1000</v>
      </c>
      <c r="D159">
        <v>3</v>
      </c>
      <c r="E159">
        <v>35206.067340000001</v>
      </c>
      <c r="F159">
        <v>7749.4672730000002</v>
      </c>
      <c r="G159">
        <v>12546.26124</v>
      </c>
      <c r="H159">
        <v>9153.5830060000008</v>
      </c>
      <c r="I159">
        <v>4177.7864239999999</v>
      </c>
      <c r="J159">
        <v>613.87430119999999</v>
      </c>
      <c r="K159">
        <v>965.09509390000005</v>
      </c>
      <c r="L159">
        <v>4</v>
      </c>
      <c r="M159">
        <v>0.83618732600000001</v>
      </c>
      <c r="N159">
        <v>0.28521010290935889</v>
      </c>
      <c r="O159">
        <v>300</v>
      </c>
      <c r="P159">
        <v>5.6095526999999999E-2</v>
      </c>
      <c r="Q159">
        <v>0.6</v>
      </c>
      <c r="R159">
        <v>14.185383699999999</v>
      </c>
      <c r="S159" t="s">
        <v>17</v>
      </c>
    </row>
    <row r="160" spans="1:19" x14ac:dyDescent="0.35">
      <c r="A160">
        <v>5</v>
      </c>
      <c r="B160">
        <v>40</v>
      </c>
      <c r="C160">
        <v>1000</v>
      </c>
      <c r="D160">
        <v>3</v>
      </c>
      <c r="E160">
        <v>40297.859490000003</v>
      </c>
      <c r="F160">
        <v>10020.30768</v>
      </c>
      <c r="G160">
        <v>16129.65352</v>
      </c>
      <c r="H160">
        <v>9256.8793509999996</v>
      </c>
      <c r="I160">
        <v>3475.5778399999999</v>
      </c>
      <c r="J160">
        <v>613.87430119999999</v>
      </c>
      <c r="K160">
        <v>801.56679929999996</v>
      </c>
      <c r="L160">
        <v>3</v>
      </c>
      <c r="M160">
        <v>0.84562353199999996</v>
      </c>
      <c r="N160">
        <v>0.26350611841172317</v>
      </c>
      <c r="O160">
        <v>300</v>
      </c>
      <c r="P160">
        <v>6.6887040999999994E-2</v>
      </c>
      <c r="Q160">
        <v>0.4</v>
      </c>
      <c r="R160">
        <v>31.917113319999999</v>
      </c>
      <c r="S160" t="s">
        <v>17</v>
      </c>
    </row>
    <row r="161" spans="1:19" x14ac:dyDescent="0.35">
      <c r="A161">
        <v>5</v>
      </c>
      <c r="B161">
        <v>40</v>
      </c>
      <c r="C161">
        <v>2000</v>
      </c>
      <c r="D161">
        <v>3</v>
      </c>
      <c r="E161">
        <v>36500.354630000002</v>
      </c>
      <c r="F161">
        <v>7743.1341499999999</v>
      </c>
      <c r="G161">
        <v>13641.50505</v>
      </c>
      <c r="H161">
        <v>9991.9458919999997</v>
      </c>
      <c r="I161">
        <v>3661.9981509999998</v>
      </c>
      <c r="J161">
        <v>613.87430119999999</v>
      </c>
      <c r="K161">
        <v>847.89708270000006</v>
      </c>
      <c r="L161">
        <v>3</v>
      </c>
      <c r="M161">
        <v>0.91277246400000001</v>
      </c>
      <c r="N161">
        <v>0.29831584142779694</v>
      </c>
      <c r="O161">
        <v>259</v>
      </c>
      <c r="P161">
        <v>9.1745890000000004E-3</v>
      </c>
      <c r="Q161">
        <v>0.8</v>
      </c>
      <c r="R161">
        <v>7.5245707050000004</v>
      </c>
      <c r="S161" t="s">
        <v>17</v>
      </c>
    </row>
    <row r="162" spans="1:19" x14ac:dyDescent="0.35">
      <c r="A162">
        <v>5</v>
      </c>
      <c r="B162">
        <v>40</v>
      </c>
      <c r="C162">
        <v>2000</v>
      </c>
      <c r="D162">
        <v>3</v>
      </c>
      <c r="E162">
        <v>40083.866199999997</v>
      </c>
      <c r="F162">
        <v>13349.190979999999</v>
      </c>
      <c r="G162">
        <v>11765.89633</v>
      </c>
      <c r="H162">
        <v>9165.4498719999992</v>
      </c>
      <c r="I162">
        <v>4214.2240670000001</v>
      </c>
      <c r="J162">
        <v>613.87430119999999</v>
      </c>
      <c r="K162">
        <v>975.23065359999998</v>
      </c>
      <c r="L162">
        <v>4</v>
      </c>
      <c r="M162">
        <v>0.83727137399999996</v>
      </c>
      <c r="N162">
        <v>0.27655945785414382</v>
      </c>
      <c r="O162">
        <v>300</v>
      </c>
      <c r="P162">
        <v>0.107709285</v>
      </c>
      <c r="Q162">
        <v>0.6</v>
      </c>
      <c r="R162">
        <v>20.065521879999999</v>
      </c>
      <c r="S162" t="s">
        <v>17</v>
      </c>
    </row>
    <row r="163" spans="1:19" x14ac:dyDescent="0.35">
      <c r="A163">
        <v>5</v>
      </c>
      <c r="B163">
        <v>40</v>
      </c>
      <c r="C163">
        <v>2000</v>
      </c>
      <c r="D163">
        <v>3</v>
      </c>
      <c r="E163">
        <v>44020.30773</v>
      </c>
      <c r="F163">
        <v>12522.01642</v>
      </c>
      <c r="G163">
        <v>17142.696049999999</v>
      </c>
      <c r="H163">
        <v>10068.11011</v>
      </c>
      <c r="I163">
        <v>2983.3852919999999</v>
      </c>
      <c r="J163">
        <v>613.87430119999999</v>
      </c>
      <c r="K163">
        <v>690.22555650000004</v>
      </c>
      <c r="L163">
        <v>2</v>
      </c>
      <c r="M163">
        <v>0.91973012799999998</v>
      </c>
      <c r="N163">
        <v>0.26875902244787447</v>
      </c>
      <c r="O163">
        <v>61</v>
      </c>
      <c r="P163">
        <v>8.5912100000000002E-3</v>
      </c>
      <c r="Q163">
        <v>0.4</v>
      </c>
      <c r="R163">
        <v>45.147424229999999</v>
      </c>
      <c r="S163" t="s">
        <v>17</v>
      </c>
    </row>
    <row r="164" spans="1:19" x14ac:dyDescent="0.35">
      <c r="A164">
        <v>5</v>
      </c>
      <c r="B164">
        <v>70</v>
      </c>
      <c r="C164">
        <v>500</v>
      </c>
      <c r="D164">
        <v>3</v>
      </c>
      <c r="E164">
        <v>28137.676060000002</v>
      </c>
      <c r="F164">
        <v>4062.7960330000001</v>
      </c>
      <c r="G164">
        <v>8507.7952989999994</v>
      </c>
      <c r="H164">
        <v>8575.1561739999997</v>
      </c>
      <c r="I164">
        <v>5167.6179199999997</v>
      </c>
      <c r="J164">
        <v>635.74997919999998</v>
      </c>
      <c r="K164">
        <v>1188.5606519999999</v>
      </c>
      <c r="L164">
        <v>6</v>
      </c>
      <c r="M164">
        <v>0.56200947499999998</v>
      </c>
      <c r="N164">
        <v>0.30887336877754679</v>
      </c>
      <c r="O164">
        <v>124</v>
      </c>
      <c r="P164">
        <v>9.2029959999999997E-3</v>
      </c>
      <c r="Q164">
        <v>0.8</v>
      </c>
      <c r="R164">
        <v>3.2468420149999999</v>
      </c>
      <c r="S164" t="s">
        <v>17</v>
      </c>
    </row>
    <row r="165" spans="1:19" x14ac:dyDescent="0.35">
      <c r="A165">
        <v>5</v>
      </c>
      <c r="B165">
        <v>70</v>
      </c>
      <c r="C165">
        <v>500</v>
      </c>
      <c r="D165">
        <v>3</v>
      </c>
      <c r="E165">
        <v>30340.905170000002</v>
      </c>
      <c r="F165">
        <v>5699.440439</v>
      </c>
      <c r="G165">
        <v>8952.9004100000002</v>
      </c>
      <c r="H165">
        <v>8757.824181</v>
      </c>
      <c r="I165">
        <v>5131.456545</v>
      </c>
      <c r="J165">
        <v>613.87430119999999</v>
      </c>
      <c r="K165">
        <v>1185.4092920000001</v>
      </c>
      <c r="L165">
        <v>6</v>
      </c>
      <c r="M165">
        <v>0.59676919799999995</v>
      </c>
      <c r="N165">
        <v>0.29295623923142605</v>
      </c>
      <c r="O165">
        <v>300</v>
      </c>
      <c r="P165">
        <v>2.1995280999999998E-2</v>
      </c>
      <c r="Q165">
        <v>0.6</v>
      </c>
      <c r="R165">
        <v>8.3127674050000007</v>
      </c>
      <c r="S165" t="s">
        <v>17</v>
      </c>
    </row>
    <row r="166" spans="1:19" x14ac:dyDescent="0.35">
      <c r="A166">
        <v>5</v>
      </c>
      <c r="B166">
        <v>70</v>
      </c>
      <c r="C166">
        <v>500</v>
      </c>
      <c r="D166">
        <v>3</v>
      </c>
      <c r="E166">
        <v>34257.512799999997</v>
      </c>
      <c r="F166">
        <v>6938.7855559999998</v>
      </c>
      <c r="G166">
        <v>11436.968639999999</v>
      </c>
      <c r="H166">
        <v>10129.18649</v>
      </c>
      <c r="I166">
        <v>4174.2584219999999</v>
      </c>
      <c r="J166">
        <v>613.87430119999999</v>
      </c>
      <c r="K166">
        <v>964.43938979999996</v>
      </c>
      <c r="L166">
        <v>4</v>
      </c>
      <c r="M166">
        <v>0.69021555800000001</v>
      </c>
      <c r="N166">
        <v>0.27740856198474334</v>
      </c>
      <c r="O166">
        <v>300</v>
      </c>
      <c r="P166">
        <v>5.1490229999999998E-2</v>
      </c>
      <c r="Q166">
        <v>0.4</v>
      </c>
      <c r="R166">
        <v>18.703726660000001</v>
      </c>
      <c r="S166" t="s">
        <v>17</v>
      </c>
    </row>
    <row r="167" spans="1:19" x14ac:dyDescent="0.35">
      <c r="A167">
        <v>5</v>
      </c>
      <c r="B167">
        <v>70</v>
      </c>
      <c r="C167">
        <v>1000</v>
      </c>
      <c r="D167">
        <v>3</v>
      </c>
      <c r="E167">
        <v>31798.576249999998</v>
      </c>
      <c r="F167">
        <v>5403.7071580000002</v>
      </c>
      <c r="G167">
        <v>10495.68132</v>
      </c>
      <c r="H167">
        <v>10129.702579999999</v>
      </c>
      <c r="I167">
        <v>4186.2283390000002</v>
      </c>
      <c r="J167">
        <v>613.87430119999999</v>
      </c>
      <c r="K167">
        <v>969.38254979999999</v>
      </c>
      <c r="L167">
        <v>4</v>
      </c>
      <c r="M167">
        <v>0.69025072499999995</v>
      </c>
      <c r="N167">
        <v>0.31062744288287325</v>
      </c>
      <c r="O167">
        <v>300</v>
      </c>
      <c r="P167">
        <v>1.2088289E-2</v>
      </c>
      <c r="Q167">
        <v>0.8</v>
      </c>
      <c r="R167">
        <v>5.3003728099999998</v>
      </c>
      <c r="S167" t="s">
        <v>17</v>
      </c>
    </row>
    <row r="168" spans="1:19" x14ac:dyDescent="0.35">
      <c r="A168">
        <v>5</v>
      </c>
      <c r="B168">
        <v>70</v>
      </c>
      <c r="C168">
        <v>1000</v>
      </c>
      <c r="D168">
        <v>3</v>
      </c>
      <c r="E168">
        <v>34986.538110000001</v>
      </c>
      <c r="F168">
        <v>9208.9723400000003</v>
      </c>
      <c r="G168">
        <v>9794.3317979999993</v>
      </c>
      <c r="H168">
        <v>9574.5250209999995</v>
      </c>
      <c r="I168">
        <v>4707.3984710000004</v>
      </c>
      <c r="J168">
        <v>613.87430119999999</v>
      </c>
      <c r="K168">
        <v>1087.4361819999999</v>
      </c>
      <c r="L168">
        <v>5</v>
      </c>
      <c r="M168">
        <v>0.65242022499999996</v>
      </c>
      <c r="N168">
        <v>0.29258173526021591</v>
      </c>
      <c r="O168">
        <v>300</v>
      </c>
      <c r="P168">
        <v>4.0849178999999999E-2</v>
      </c>
      <c r="Q168">
        <v>0.6</v>
      </c>
      <c r="R168">
        <v>14.13432749</v>
      </c>
      <c r="S168" t="s">
        <v>17</v>
      </c>
    </row>
    <row r="169" spans="1:19" x14ac:dyDescent="0.35">
      <c r="A169">
        <v>5</v>
      </c>
      <c r="B169">
        <v>70</v>
      </c>
      <c r="C169">
        <v>1000</v>
      </c>
      <c r="D169">
        <v>3</v>
      </c>
      <c r="E169">
        <v>38960.03529</v>
      </c>
      <c r="F169">
        <v>7981.3114539999997</v>
      </c>
      <c r="G169">
        <v>14658.341200000001</v>
      </c>
      <c r="H169">
        <v>12046.498100000001</v>
      </c>
      <c r="I169">
        <v>2972.882889</v>
      </c>
      <c r="J169">
        <v>613.87430119999999</v>
      </c>
      <c r="K169">
        <v>687.12735680000003</v>
      </c>
      <c r="L169">
        <v>2</v>
      </c>
      <c r="M169">
        <v>0.82086359200000003</v>
      </c>
      <c r="N169">
        <v>0.28508107754933965</v>
      </c>
      <c r="O169">
        <v>300</v>
      </c>
      <c r="P169">
        <v>3.8763537000000001E-2</v>
      </c>
      <c r="Q169">
        <v>0.4</v>
      </c>
      <c r="R169">
        <v>31.802236860000001</v>
      </c>
      <c r="S169" t="s">
        <v>17</v>
      </c>
    </row>
    <row r="170" spans="1:19" x14ac:dyDescent="0.35">
      <c r="A170">
        <v>5</v>
      </c>
      <c r="B170">
        <v>70</v>
      </c>
      <c r="C170">
        <v>2000</v>
      </c>
      <c r="D170">
        <v>3</v>
      </c>
      <c r="E170">
        <v>35826.902750000001</v>
      </c>
      <c r="F170">
        <v>5419.0618619999996</v>
      </c>
      <c r="G170">
        <v>13962.65812</v>
      </c>
      <c r="H170">
        <v>12156.13855</v>
      </c>
      <c r="I170">
        <v>2984.6174769999998</v>
      </c>
      <c r="J170">
        <v>613.87430119999999</v>
      </c>
      <c r="K170">
        <v>690.55243640000003</v>
      </c>
      <c r="L170">
        <v>2</v>
      </c>
      <c r="M170">
        <v>0.82833463100000004</v>
      </c>
      <c r="N170">
        <v>0.30935835503659598</v>
      </c>
      <c r="O170">
        <v>231</v>
      </c>
      <c r="P170">
        <v>8.3218270000000004E-3</v>
      </c>
      <c r="Q170">
        <v>0.8</v>
      </c>
      <c r="R170">
        <v>7.514503511</v>
      </c>
      <c r="S170" t="s">
        <v>17</v>
      </c>
    </row>
    <row r="171" spans="1:19" x14ac:dyDescent="0.35">
      <c r="A171">
        <v>5</v>
      </c>
      <c r="B171">
        <v>70</v>
      </c>
      <c r="C171">
        <v>2000</v>
      </c>
      <c r="D171">
        <v>3</v>
      </c>
      <c r="E171">
        <v>38467.751190000003</v>
      </c>
      <c r="F171">
        <v>7715.6775349999998</v>
      </c>
      <c r="G171">
        <v>14343.159879999999</v>
      </c>
      <c r="H171">
        <v>12186.375840000001</v>
      </c>
      <c r="I171">
        <v>2931.4455589999998</v>
      </c>
      <c r="J171">
        <v>613.87430119999999</v>
      </c>
      <c r="K171">
        <v>677.21807630000001</v>
      </c>
      <c r="L171">
        <v>2</v>
      </c>
      <c r="M171">
        <v>0.83039503800000003</v>
      </c>
      <c r="N171">
        <v>0.30090480985664936</v>
      </c>
      <c r="O171">
        <v>300</v>
      </c>
      <c r="P171">
        <v>4.8927371999999997E-2</v>
      </c>
      <c r="Q171">
        <v>0.6</v>
      </c>
      <c r="R171">
        <v>20.038676030000001</v>
      </c>
      <c r="S171" t="s">
        <v>17</v>
      </c>
    </row>
    <row r="172" spans="1:19" x14ac:dyDescent="0.35">
      <c r="A172">
        <v>5</v>
      </c>
      <c r="B172">
        <v>70</v>
      </c>
      <c r="C172">
        <v>2000</v>
      </c>
      <c r="D172">
        <v>3</v>
      </c>
      <c r="E172">
        <v>42225.011489999997</v>
      </c>
      <c r="F172">
        <v>8034.4222659999996</v>
      </c>
      <c r="G172">
        <v>17769.46082</v>
      </c>
      <c r="H172">
        <v>13200.7688</v>
      </c>
      <c r="I172">
        <v>2116.1663130000002</v>
      </c>
      <c r="J172">
        <v>613.87430119999999</v>
      </c>
      <c r="K172">
        <v>490.31898710000002</v>
      </c>
      <c r="L172">
        <v>1</v>
      </c>
      <c r="M172">
        <v>0.89951705500000001</v>
      </c>
      <c r="N172">
        <v>0.28913903187759149</v>
      </c>
      <c r="O172">
        <v>207</v>
      </c>
      <c r="P172">
        <v>7.3548709999999998E-3</v>
      </c>
      <c r="Q172">
        <v>0.4</v>
      </c>
      <c r="R172">
        <v>45.087021069999999</v>
      </c>
      <c r="S172" t="s">
        <v>17</v>
      </c>
    </row>
    <row r="173" spans="1:19" x14ac:dyDescent="0.35">
      <c r="A173">
        <v>5</v>
      </c>
      <c r="B173">
        <v>100</v>
      </c>
      <c r="C173">
        <v>500</v>
      </c>
      <c r="D173">
        <v>3</v>
      </c>
      <c r="E173">
        <v>27463.52666</v>
      </c>
      <c r="F173">
        <v>3430.7634790000002</v>
      </c>
      <c r="G173">
        <v>8805.7346269999998</v>
      </c>
      <c r="H173">
        <v>8909.6959069999994</v>
      </c>
      <c r="I173">
        <v>4644.0562710000004</v>
      </c>
      <c r="J173">
        <v>606.80188980000003</v>
      </c>
      <c r="K173">
        <v>1066.4744880000001</v>
      </c>
      <c r="L173">
        <v>5</v>
      </c>
      <c r="M173">
        <v>0.33733539499999998</v>
      </c>
      <c r="N173">
        <v>0.29907234042795389</v>
      </c>
      <c r="O173">
        <v>267</v>
      </c>
      <c r="P173">
        <v>9.1475140000000007E-3</v>
      </c>
      <c r="Q173">
        <v>0.8</v>
      </c>
      <c r="R173">
        <v>3.1676588059999999</v>
      </c>
      <c r="S173" t="s">
        <v>17</v>
      </c>
    </row>
    <row r="174" spans="1:19" x14ac:dyDescent="0.35">
      <c r="A174">
        <v>5</v>
      </c>
      <c r="B174">
        <v>100</v>
      </c>
      <c r="C174">
        <v>500</v>
      </c>
      <c r="D174">
        <v>3</v>
      </c>
      <c r="E174">
        <v>29920.867539999999</v>
      </c>
      <c r="F174">
        <v>5813.9805340000003</v>
      </c>
      <c r="G174">
        <v>8514.75389</v>
      </c>
      <c r="H174">
        <v>8642.7747039999995</v>
      </c>
      <c r="I174">
        <v>5130.5119709999999</v>
      </c>
      <c r="J174">
        <v>635.74997919999998</v>
      </c>
      <c r="K174">
        <v>1183.0964630000001</v>
      </c>
      <c r="L174">
        <v>6</v>
      </c>
      <c r="M174">
        <v>0.32408840799999999</v>
      </c>
      <c r="N174">
        <v>0.29966884743651617</v>
      </c>
      <c r="O174">
        <v>173</v>
      </c>
      <c r="P174">
        <v>8.7399109999999995E-3</v>
      </c>
      <c r="Q174">
        <v>0.6</v>
      </c>
      <c r="R174">
        <v>8.6571952109999994</v>
      </c>
      <c r="S174" t="s">
        <v>17</v>
      </c>
    </row>
    <row r="175" spans="1:19" x14ac:dyDescent="0.35">
      <c r="A175">
        <v>5</v>
      </c>
      <c r="B175">
        <v>100</v>
      </c>
      <c r="C175">
        <v>500</v>
      </c>
      <c r="D175">
        <v>3</v>
      </c>
      <c r="E175">
        <v>34546.948100000001</v>
      </c>
      <c r="F175">
        <v>10680.36104</v>
      </c>
      <c r="G175">
        <v>8437.2622050000009</v>
      </c>
      <c r="H175">
        <v>8573.3435379999992</v>
      </c>
      <c r="I175">
        <v>5420.4317090000004</v>
      </c>
      <c r="J175">
        <v>465.72808320000001</v>
      </c>
      <c r="K175">
        <v>969.82151839999995</v>
      </c>
      <c r="L175">
        <v>7</v>
      </c>
      <c r="M175">
        <v>0.320947661</v>
      </c>
      <c r="N175">
        <v>0.25644342005384663</v>
      </c>
      <c r="O175">
        <v>300</v>
      </c>
      <c r="P175">
        <v>8.1707105000000002E-2</v>
      </c>
      <c r="Q175">
        <v>0.4</v>
      </c>
      <c r="R175">
        <v>20.920539470000001</v>
      </c>
      <c r="S175" t="s">
        <v>17</v>
      </c>
    </row>
    <row r="176" spans="1:19" x14ac:dyDescent="0.35">
      <c r="A176">
        <v>5</v>
      </c>
      <c r="B176">
        <v>100</v>
      </c>
      <c r="C176">
        <v>1000</v>
      </c>
      <c r="D176">
        <v>3</v>
      </c>
      <c r="E176">
        <v>31754.00736</v>
      </c>
      <c r="F176">
        <v>5413.3622160000004</v>
      </c>
      <c r="G176">
        <v>10238.60534</v>
      </c>
      <c r="H176">
        <v>10323.881090000001</v>
      </c>
      <c r="I176">
        <v>4193.7085390000002</v>
      </c>
      <c r="J176">
        <v>613.87430119999999</v>
      </c>
      <c r="K176">
        <v>970.57586860000004</v>
      </c>
      <c r="L176">
        <v>4</v>
      </c>
      <c r="M176">
        <v>0.41650852700000002</v>
      </c>
      <c r="N176">
        <v>0.3112919887599937</v>
      </c>
      <c r="O176">
        <v>304</v>
      </c>
      <c r="P176">
        <v>1.1565509E-2</v>
      </c>
      <c r="Q176">
        <v>0.8</v>
      </c>
      <c r="R176">
        <v>5.3275125589999996</v>
      </c>
      <c r="S176" t="s">
        <v>17</v>
      </c>
    </row>
    <row r="177" spans="1:19" x14ac:dyDescent="0.35">
      <c r="A177">
        <v>5</v>
      </c>
      <c r="B177">
        <v>100</v>
      </c>
      <c r="C177">
        <v>1000</v>
      </c>
      <c r="D177">
        <v>3</v>
      </c>
      <c r="E177">
        <v>34569.097650000003</v>
      </c>
      <c r="F177">
        <v>9234.1025699999991</v>
      </c>
      <c r="G177">
        <v>9415.6699050000007</v>
      </c>
      <c r="H177">
        <v>9504.902881</v>
      </c>
      <c r="I177">
        <v>4710.6506939999999</v>
      </c>
      <c r="J177">
        <v>613.87430119999999</v>
      </c>
      <c r="K177">
        <v>1089.897301</v>
      </c>
      <c r="L177">
        <v>5</v>
      </c>
      <c r="M177">
        <v>0.38346752200000001</v>
      </c>
      <c r="N177">
        <v>0.29822301912126181</v>
      </c>
      <c r="O177">
        <v>300</v>
      </c>
      <c r="P177">
        <v>2.5936351999999999E-2</v>
      </c>
      <c r="Q177">
        <v>0.6</v>
      </c>
      <c r="R177">
        <v>14.20670016</v>
      </c>
      <c r="S177" t="s">
        <v>17</v>
      </c>
    </row>
    <row r="178" spans="1:19" x14ac:dyDescent="0.35">
      <c r="A178">
        <v>5</v>
      </c>
      <c r="B178">
        <v>100</v>
      </c>
      <c r="C178">
        <v>1000</v>
      </c>
      <c r="D178">
        <v>3</v>
      </c>
      <c r="E178">
        <v>38209.795680000003</v>
      </c>
      <c r="F178">
        <v>8029.711421</v>
      </c>
      <c r="G178">
        <v>12924.85144</v>
      </c>
      <c r="H178">
        <v>12969.515600000001</v>
      </c>
      <c r="I178">
        <v>2981.6754380000002</v>
      </c>
      <c r="J178">
        <v>613.87430119999999</v>
      </c>
      <c r="K178">
        <v>690.16747539999994</v>
      </c>
      <c r="L178">
        <v>2</v>
      </c>
      <c r="M178">
        <v>0.52324448400000001</v>
      </c>
      <c r="N178">
        <v>0.3005659872079447</v>
      </c>
      <c r="O178">
        <v>300</v>
      </c>
      <c r="P178">
        <v>2.8211371999999998E-2</v>
      </c>
      <c r="Q178">
        <v>0.4</v>
      </c>
      <c r="R178">
        <v>31.965075349999999</v>
      </c>
      <c r="S178" t="s">
        <v>17</v>
      </c>
    </row>
    <row r="179" spans="1:19" x14ac:dyDescent="0.35">
      <c r="A179">
        <v>5</v>
      </c>
      <c r="B179">
        <v>100</v>
      </c>
      <c r="C179">
        <v>2000</v>
      </c>
      <c r="D179">
        <v>3</v>
      </c>
      <c r="E179">
        <v>35997.7258</v>
      </c>
      <c r="F179">
        <v>7736.0809429999999</v>
      </c>
      <c r="G179">
        <v>11535.34166</v>
      </c>
      <c r="H179">
        <v>11602.3166</v>
      </c>
      <c r="I179">
        <v>3662.489028</v>
      </c>
      <c r="J179">
        <v>613.87430119999999</v>
      </c>
      <c r="K179">
        <v>847.6232612</v>
      </c>
      <c r="L179">
        <v>3</v>
      </c>
      <c r="M179">
        <v>0.46808596000000002</v>
      </c>
      <c r="N179">
        <v>0.30401656011304218</v>
      </c>
      <c r="O179">
        <v>301</v>
      </c>
      <c r="P179">
        <v>0.10001196499999999</v>
      </c>
      <c r="Q179">
        <v>0.8</v>
      </c>
      <c r="R179">
        <v>7.4929117930000002</v>
      </c>
      <c r="S179" t="s">
        <v>17</v>
      </c>
    </row>
    <row r="180" spans="1:19" x14ac:dyDescent="0.35">
      <c r="A180">
        <v>5</v>
      </c>
      <c r="B180">
        <v>100</v>
      </c>
      <c r="C180">
        <v>2000</v>
      </c>
      <c r="D180">
        <v>3</v>
      </c>
      <c r="E180">
        <v>38249.648529999999</v>
      </c>
      <c r="F180">
        <v>4674.2594300000001</v>
      </c>
      <c r="G180">
        <v>15170.55572</v>
      </c>
      <c r="H180">
        <v>15184.475130000001</v>
      </c>
      <c r="I180">
        <v>2116.1658940000002</v>
      </c>
      <c r="J180">
        <v>613.87430119999999</v>
      </c>
      <c r="K180">
        <v>490.31806499999999</v>
      </c>
      <c r="L180">
        <v>1</v>
      </c>
      <c r="M180">
        <v>0.61260521199999995</v>
      </c>
      <c r="N180">
        <v>0.29918821645463428</v>
      </c>
      <c r="O180">
        <v>300</v>
      </c>
      <c r="P180">
        <v>6.4377466999999994E-2</v>
      </c>
      <c r="Q180">
        <v>0.6</v>
      </c>
      <c r="R180">
        <v>19.981098119999999</v>
      </c>
      <c r="S180" t="s">
        <v>17</v>
      </c>
    </row>
    <row r="181" spans="1:19" x14ac:dyDescent="0.35">
      <c r="A181">
        <v>5</v>
      </c>
      <c r="B181">
        <v>100</v>
      </c>
      <c r="C181">
        <v>2000</v>
      </c>
      <c r="D181">
        <v>3</v>
      </c>
      <c r="E181">
        <v>42668.760620000001</v>
      </c>
      <c r="F181">
        <v>12449.252699999999</v>
      </c>
      <c r="G181">
        <v>12948.789849999999</v>
      </c>
      <c r="H181">
        <v>12984.42</v>
      </c>
      <c r="I181">
        <v>2973.6057700000001</v>
      </c>
      <c r="J181">
        <v>613.87430119999999</v>
      </c>
      <c r="K181">
        <v>698.81798560000004</v>
      </c>
      <c r="L181">
        <v>2</v>
      </c>
      <c r="M181">
        <v>0.52384578999999998</v>
      </c>
      <c r="N181">
        <v>0.28082144688983135</v>
      </c>
      <c r="O181">
        <v>300</v>
      </c>
      <c r="P181">
        <v>0.13607672400000001</v>
      </c>
      <c r="Q181">
        <v>0.4</v>
      </c>
      <c r="R181">
        <v>44.95747076</v>
      </c>
      <c r="S181" t="s">
        <v>17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368E-0CA8-4264-AD03-C290B7140338}">
  <sheetPr>
    <tabColor theme="8"/>
  </sheetPr>
  <dimension ref="A1:AD566"/>
  <sheetViews>
    <sheetView topLeftCell="K546" zoomScale="91" workbookViewId="0">
      <selection activeCell="L559" sqref="L559"/>
    </sheetView>
  </sheetViews>
  <sheetFormatPr baseColWidth="10" defaultColWidth="8.7265625" defaultRowHeight="14.5" x14ac:dyDescent="0.35"/>
  <cols>
    <col min="2" max="2" width="13.54296875" customWidth="1"/>
    <col min="4" max="4" width="10.81640625" customWidth="1"/>
    <col min="5" max="5" width="11.54296875" customWidth="1"/>
    <col min="6" max="6" width="11.81640625" customWidth="1"/>
    <col min="7" max="7" width="12" customWidth="1"/>
    <col min="8" max="8" width="13.453125" customWidth="1"/>
    <col min="9" max="9" width="14.81640625" customWidth="1"/>
    <col min="10" max="10" width="14" customWidth="1"/>
    <col min="11" max="11" width="15.453125" customWidth="1"/>
    <col min="13" max="13" width="14.453125" customWidth="1"/>
    <col min="14" max="14" width="10.54296875" customWidth="1"/>
    <col min="15" max="15" width="9.54296875" bestFit="1" customWidth="1"/>
  </cols>
  <sheetData>
    <row r="1" spans="1:18" x14ac:dyDescent="0.35">
      <c r="A1" t="s">
        <v>0</v>
      </c>
    </row>
    <row r="3" spans="1:18" ht="16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  <c r="N3" s="4" t="s">
        <v>13</v>
      </c>
      <c r="O3" s="3" t="s">
        <v>25</v>
      </c>
      <c r="P3" s="3" t="s">
        <v>26</v>
      </c>
      <c r="Q3" s="56" t="s">
        <v>38</v>
      </c>
      <c r="R3" s="57" t="s">
        <v>39</v>
      </c>
    </row>
    <row r="4" spans="1:18" x14ac:dyDescent="0.35">
      <c r="A4">
        <v>1</v>
      </c>
      <c r="B4">
        <v>10</v>
      </c>
      <c r="C4">
        <v>500</v>
      </c>
      <c r="D4">
        <v>1</v>
      </c>
      <c r="E4" s="38">
        <v>20561.117829999999</v>
      </c>
      <c r="F4" s="38">
        <v>3787.726005</v>
      </c>
      <c r="G4" s="38">
        <v>6955.148698</v>
      </c>
      <c r="H4" s="38">
        <v>5390.2198449999996</v>
      </c>
      <c r="I4" s="38">
        <v>2605.3458019999998</v>
      </c>
      <c r="J4" s="27">
        <v>635.74997919999998</v>
      </c>
      <c r="K4" s="38">
        <v>1186.927506</v>
      </c>
      <c r="L4">
        <v>6</v>
      </c>
      <c r="M4" s="1">
        <v>0.77504458499999995</v>
      </c>
      <c r="N4" s="1" t="str">
        <f t="shared" ref="N4:N67" si="0">IF(D4&lt;&gt;3,"",(SUMIFS($E:$E,$A:$A,A4,$B:$B,B4,$C:$C,C4,$Q:$Q,Q4,$D:$D,1)+SUMIFS($E:$E,$A:$A,A4,$B:$B,B4,$C:$C,C4,$Q:$Q,Q4,$D:$D,2)-E4)/(SUMIFS($E:$E,$A:$A,A4,$B:$B,B4,$C:$C,C4,$Q:$Q,Q4,$D:$D,1)+SUMIFS($E:$E,$A:$A,A4,$B:$B,B4,$C:$C,C4,$Q:$Q,Q4,$D:$D,2)))</f>
        <v/>
      </c>
      <c r="O4">
        <v>28</v>
      </c>
      <c r="P4" s="1">
        <v>7.8949640000000008E-3</v>
      </c>
      <c r="Q4" s="1">
        <v>0.8</v>
      </c>
      <c r="R4" s="38">
        <v>3.3803743669999999</v>
      </c>
    </row>
    <row r="5" spans="1:18" x14ac:dyDescent="0.35">
      <c r="A5">
        <v>1</v>
      </c>
      <c r="B5">
        <v>10</v>
      </c>
      <c r="C5">
        <v>500</v>
      </c>
      <c r="D5">
        <v>2</v>
      </c>
      <c r="E5" s="38">
        <v>20330.06408</v>
      </c>
      <c r="F5" s="38">
        <v>3774.1293649999998</v>
      </c>
      <c r="G5" s="38">
        <v>6795.0060279999998</v>
      </c>
      <c r="H5" s="38">
        <v>5373.952174</v>
      </c>
      <c r="I5" s="38">
        <v>2560.3755799999999</v>
      </c>
      <c r="J5" s="27">
        <v>635.74997919999998</v>
      </c>
      <c r="K5" s="38">
        <v>1190.85095</v>
      </c>
      <c r="L5">
        <v>6</v>
      </c>
      <c r="M5" s="1">
        <v>0.77270550199999999</v>
      </c>
      <c r="N5" s="1" t="str">
        <f t="shared" si="0"/>
        <v/>
      </c>
      <c r="O5">
        <v>38</v>
      </c>
      <c r="P5" s="1">
        <v>6.7134940000000004E-3</v>
      </c>
      <c r="Q5" s="1">
        <v>0.8</v>
      </c>
      <c r="R5" s="38">
        <v>3.3803743669999999</v>
      </c>
    </row>
    <row r="6" spans="1:18" x14ac:dyDescent="0.35">
      <c r="A6">
        <v>1</v>
      </c>
      <c r="B6">
        <v>10</v>
      </c>
      <c r="C6">
        <v>500</v>
      </c>
      <c r="D6">
        <v>3</v>
      </c>
      <c r="E6" s="38">
        <v>29518.672760000001</v>
      </c>
      <c r="F6" s="38">
        <v>5257.1464319999995</v>
      </c>
      <c r="G6" s="38">
        <v>10471.59873</v>
      </c>
      <c r="H6" s="38">
        <v>5933.5475939999997</v>
      </c>
      <c r="I6" s="38">
        <v>5870.2353030000004</v>
      </c>
      <c r="J6" s="27">
        <v>635.74997919999998</v>
      </c>
      <c r="K6" s="38">
        <v>1350.394718</v>
      </c>
      <c r="L6">
        <v>8</v>
      </c>
      <c r="M6" s="1">
        <v>0.85316815700000004</v>
      </c>
      <c r="N6" s="1">
        <f t="shared" si="0"/>
        <v>0.27811642067550102</v>
      </c>
      <c r="O6">
        <v>36</v>
      </c>
      <c r="P6" s="1">
        <v>3.4592059999999998E-3</v>
      </c>
      <c r="Q6" s="1">
        <v>0.8</v>
      </c>
      <c r="R6" s="38">
        <v>3.3803743669999999</v>
      </c>
    </row>
    <row r="7" spans="1:18" x14ac:dyDescent="0.35">
      <c r="A7">
        <v>1</v>
      </c>
      <c r="B7">
        <v>10</v>
      </c>
      <c r="C7">
        <v>500</v>
      </c>
      <c r="D7">
        <v>1</v>
      </c>
      <c r="E7" s="38">
        <v>21919.85327</v>
      </c>
      <c r="F7" s="38">
        <v>5101.5264200000001</v>
      </c>
      <c r="G7" s="38">
        <v>6976.1579970000003</v>
      </c>
      <c r="H7" s="38">
        <v>5411.2291439999999</v>
      </c>
      <c r="I7" s="38">
        <v>2606.4915810000002</v>
      </c>
      <c r="J7" s="27">
        <v>635.74997919999998</v>
      </c>
      <c r="K7" s="38">
        <v>1188.698144</v>
      </c>
      <c r="L7">
        <v>6</v>
      </c>
      <c r="M7" s="1">
        <v>0.77806545299999996</v>
      </c>
      <c r="N7" s="1" t="str">
        <f t="shared" si="0"/>
        <v/>
      </c>
      <c r="O7">
        <v>40</v>
      </c>
      <c r="P7" s="1">
        <v>7.0233379999999996E-3</v>
      </c>
      <c r="Q7" s="1">
        <v>0.6</v>
      </c>
      <c r="R7" s="38">
        <v>9.0143316460000005</v>
      </c>
    </row>
    <row r="8" spans="1:18" x14ac:dyDescent="0.35">
      <c r="A8">
        <v>1</v>
      </c>
      <c r="B8">
        <v>10</v>
      </c>
      <c r="C8">
        <v>500</v>
      </c>
      <c r="D8">
        <v>2</v>
      </c>
      <c r="E8" s="38">
        <v>21599.253130000001</v>
      </c>
      <c r="F8" s="38">
        <v>5058.0874720000002</v>
      </c>
      <c r="G8" s="38">
        <v>6773.6592929999997</v>
      </c>
      <c r="H8" s="38">
        <v>5390.2847819999997</v>
      </c>
      <c r="I8" s="38">
        <v>2552.614881</v>
      </c>
      <c r="J8" s="27">
        <v>635.74997919999998</v>
      </c>
      <c r="K8" s="38">
        <v>1188.8567210000001</v>
      </c>
      <c r="L8">
        <v>6</v>
      </c>
      <c r="M8" s="1">
        <v>0.77505392200000001</v>
      </c>
      <c r="N8" s="1" t="str">
        <f t="shared" si="0"/>
        <v/>
      </c>
      <c r="O8">
        <v>52</v>
      </c>
      <c r="P8" s="1">
        <v>8.3133059999999995E-3</v>
      </c>
      <c r="Q8" s="1">
        <v>0.6</v>
      </c>
      <c r="R8" s="38">
        <v>9.0143316460000005</v>
      </c>
    </row>
    <row r="9" spans="1:18" x14ac:dyDescent="0.35">
      <c r="A9">
        <v>1</v>
      </c>
      <c r="B9">
        <v>10</v>
      </c>
      <c r="C9">
        <v>500</v>
      </c>
      <c r="D9">
        <v>3</v>
      </c>
      <c r="E9" s="38">
        <v>31692.825400000002</v>
      </c>
      <c r="F9" s="38">
        <v>6686.4989100000003</v>
      </c>
      <c r="G9" s="38">
        <v>11477.253479999999</v>
      </c>
      <c r="H9" s="38">
        <v>6024.0107559999997</v>
      </c>
      <c r="I9" s="38">
        <v>5580.3770969999996</v>
      </c>
      <c r="J9" s="27">
        <v>635.74997919999998</v>
      </c>
      <c r="K9" s="38">
        <v>1288.9351839999999</v>
      </c>
      <c r="L9">
        <v>7</v>
      </c>
      <c r="M9" s="1">
        <v>0.86617560100000002</v>
      </c>
      <c r="N9" s="1">
        <f t="shared" si="0"/>
        <v>0.27174916900407681</v>
      </c>
      <c r="O9">
        <v>61</v>
      </c>
      <c r="P9" s="1">
        <v>7.3937789999999996E-3</v>
      </c>
      <c r="Q9" s="1">
        <v>0.6</v>
      </c>
      <c r="R9" s="38">
        <v>9.0143316460000005</v>
      </c>
    </row>
    <row r="10" spans="1:18" x14ac:dyDescent="0.35">
      <c r="A10">
        <v>1</v>
      </c>
      <c r="B10">
        <v>10</v>
      </c>
      <c r="C10">
        <v>500</v>
      </c>
      <c r="D10">
        <v>1</v>
      </c>
      <c r="E10" s="38">
        <v>24513.84851</v>
      </c>
      <c r="F10" s="38">
        <v>7741.1917599999997</v>
      </c>
      <c r="G10" s="38">
        <v>6953.9875140000004</v>
      </c>
      <c r="H10" s="38">
        <v>5378.1226539999998</v>
      </c>
      <c r="I10" s="38">
        <v>2613.5239270000002</v>
      </c>
      <c r="J10" s="27">
        <v>635.74997919999998</v>
      </c>
      <c r="K10" s="38">
        <v>1191.2726789999999</v>
      </c>
      <c r="L10">
        <v>6</v>
      </c>
      <c r="M10" s="1">
        <v>0.77330516400000004</v>
      </c>
      <c r="N10" s="1" t="str">
        <f t="shared" si="0"/>
        <v/>
      </c>
      <c r="O10">
        <v>87</v>
      </c>
      <c r="P10" s="1">
        <v>9.5278979999999999E-3</v>
      </c>
      <c r="Q10" s="1">
        <v>0.4</v>
      </c>
      <c r="R10" s="38">
        <v>20.282246199999999</v>
      </c>
    </row>
    <row r="11" spans="1:18" x14ac:dyDescent="0.35">
      <c r="A11">
        <v>1</v>
      </c>
      <c r="B11">
        <v>10</v>
      </c>
      <c r="C11">
        <v>500</v>
      </c>
      <c r="D11">
        <v>2</v>
      </c>
      <c r="E11" s="38">
        <v>24151.065890000002</v>
      </c>
      <c r="F11" s="38">
        <v>7618.9627570000002</v>
      </c>
      <c r="G11" s="38">
        <v>6869.5825269999996</v>
      </c>
      <c r="H11" s="38">
        <v>5293.7448430000004</v>
      </c>
      <c r="I11" s="38">
        <v>2546.146765</v>
      </c>
      <c r="J11" s="27">
        <v>635.74997919999998</v>
      </c>
      <c r="K11" s="38">
        <v>1186.8790180000001</v>
      </c>
      <c r="L11">
        <v>6</v>
      </c>
      <c r="M11" s="1">
        <v>0.76117271500000006</v>
      </c>
      <c r="N11" s="1" t="str">
        <f t="shared" si="0"/>
        <v/>
      </c>
      <c r="O11">
        <v>236</v>
      </c>
      <c r="P11" s="1">
        <v>9.6218599999999994E-3</v>
      </c>
      <c r="Q11" s="1">
        <v>0.4</v>
      </c>
      <c r="R11" s="38">
        <v>20.282246199999999</v>
      </c>
    </row>
    <row r="12" spans="1:18" x14ac:dyDescent="0.35">
      <c r="A12">
        <v>1</v>
      </c>
      <c r="B12">
        <v>10</v>
      </c>
      <c r="C12">
        <v>500</v>
      </c>
      <c r="D12">
        <v>3</v>
      </c>
      <c r="E12" s="38">
        <v>35533.441420000003</v>
      </c>
      <c r="F12" s="38">
        <v>9640.301367</v>
      </c>
      <c r="G12" s="38">
        <v>12755.28644</v>
      </c>
      <c r="H12" s="38">
        <v>6145.3513819999998</v>
      </c>
      <c r="I12" s="38">
        <v>5168.390273</v>
      </c>
      <c r="J12" s="27">
        <v>635.74997919999998</v>
      </c>
      <c r="K12" s="38">
        <v>1188.361981</v>
      </c>
      <c r="L12">
        <v>6</v>
      </c>
      <c r="M12" s="1">
        <v>0.88362282999999997</v>
      </c>
      <c r="N12" s="1">
        <f t="shared" si="0"/>
        <v>0.26983450278091925</v>
      </c>
      <c r="O12">
        <v>180</v>
      </c>
      <c r="P12" s="1">
        <v>9.7509889999999998E-3</v>
      </c>
      <c r="Q12" s="1">
        <v>0.4</v>
      </c>
      <c r="R12" s="38">
        <v>20.282246199999999</v>
      </c>
    </row>
    <row r="13" spans="1:18" x14ac:dyDescent="0.35">
      <c r="A13">
        <v>1</v>
      </c>
      <c r="B13">
        <v>10</v>
      </c>
      <c r="C13">
        <v>1000</v>
      </c>
      <c r="D13">
        <v>1</v>
      </c>
      <c r="E13" s="38">
        <v>23949.63638</v>
      </c>
      <c r="F13" s="38">
        <v>6269.8479209999996</v>
      </c>
      <c r="G13" s="38">
        <v>8027.4470609999998</v>
      </c>
      <c r="H13" s="38">
        <v>5520.7523030000002</v>
      </c>
      <c r="I13" s="38">
        <v>2405.1253280000001</v>
      </c>
      <c r="J13" s="27">
        <v>635.74997919999998</v>
      </c>
      <c r="K13" s="38">
        <v>1090.71379</v>
      </c>
      <c r="L13">
        <v>5</v>
      </c>
      <c r="M13" s="1">
        <v>0.79381348100000004</v>
      </c>
      <c r="N13" s="1" t="str">
        <f t="shared" si="0"/>
        <v/>
      </c>
      <c r="O13">
        <v>63</v>
      </c>
      <c r="P13" s="1">
        <v>3.1697140000000001E-3</v>
      </c>
      <c r="Q13" s="1">
        <v>0.8</v>
      </c>
      <c r="R13" s="38">
        <v>5.9029484720000003</v>
      </c>
    </row>
    <row r="14" spans="1:18" x14ac:dyDescent="0.35">
      <c r="A14">
        <v>1</v>
      </c>
      <c r="B14">
        <v>10</v>
      </c>
      <c r="C14">
        <v>1000</v>
      </c>
      <c r="D14">
        <v>2</v>
      </c>
      <c r="E14" s="38">
        <v>23778.737359999999</v>
      </c>
      <c r="F14" s="38">
        <v>6230.544562</v>
      </c>
      <c r="G14" s="38">
        <v>7833.0690059999997</v>
      </c>
      <c r="H14" s="38">
        <v>5661.6127210000004</v>
      </c>
      <c r="I14" s="38">
        <v>2330.6837340000002</v>
      </c>
      <c r="J14" s="27">
        <v>635.74997919999998</v>
      </c>
      <c r="K14" s="38">
        <v>1087.0773610000001</v>
      </c>
      <c r="L14">
        <v>5</v>
      </c>
      <c r="M14" s="1">
        <v>0.81406740499999997</v>
      </c>
      <c r="N14" s="1" t="str">
        <f t="shared" si="0"/>
        <v/>
      </c>
      <c r="O14">
        <v>153</v>
      </c>
      <c r="P14" s="1">
        <v>9.1174069999999992E-3</v>
      </c>
      <c r="Q14" s="1">
        <v>0.8</v>
      </c>
      <c r="R14" s="38">
        <v>5.9029484720000003</v>
      </c>
    </row>
    <row r="15" spans="1:18" x14ac:dyDescent="0.35">
      <c r="A15">
        <v>1</v>
      </c>
      <c r="B15">
        <v>10</v>
      </c>
      <c r="C15">
        <v>1000</v>
      </c>
      <c r="D15">
        <v>3</v>
      </c>
      <c r="E15" s="38">
        <v>33957.816019999998</v>
      </c>
      <c r="F15" s="38">
        <v>7923.1358600000003</v>
      </c>
      <c r="G15" s="38">
        <v>12942.65382</v>
      </c>
      <c r="H15" s="38">
        <v>6127.1333100000002</v>
      </c>
      <c r="I15" s="38">
        <v>5143.1891740000001</v>
      </c>
      <c r="J15" s="27">
        <v>635.74997919999998</v>
      </c>
      <c r="K15" s="38">
        <v>1185.9538769999999</v>
      </c>
      <c r="L15">
        <v>6</v>
      </c>
      <c r="M15" s="1">
        <v>0.88100330400000004</v>
      </c>
      <c r="N15" s="1">
        <f t="shared" si="0"/>
        <v>0.2885193154708145</v>
      </c>
      <c r="O15">
        <v>67</v>
      </c>
      <c r="P15" s="1">
        <v>9.7367830000000006E-3</v>
      </c>
      <c r="Q15" s="1">
        <v>0.8</v>
      </c>
      <c r="R15" s="38">
        <v>5.9029484720000003</v>
      </c>
    </row>
    <row r="16" spans="1:18" x14ac:dyDescent="0.35">
      <c r="A16">
        <v>1</v>
      </c>
      <c r="B16">
        <v>10</v>
      </c>
      <c r="C16">
        <v>1000</v>
      </c>
      <c r="D16">
        <v>1</v>
      </c>
      <c r="E16" s="38">
        <v>26060.655460000002</v>
      </c>
      <c r="F16" s="38">
        <v>6980.8528809999998</v>
      </c>
      <c r="G16" s="38">
        <v>9556.0721420000009</v>
      </c>
      <c r="H16" s="38">
        <v>5816.546816</v>
      </c>
      <c r="I16" s="38">
        <v>2117.1802160000002</v>
      </c>
      <c r="J16" s="27">
        <v>635.74997919999998</v>
      </c>
      <c r="K16" s="38">
        <v>954.25342579999995</v>
      </c>
      <c r="L16">
        <v>4</v>
      </c>
      <c r="M16" s="1">
        <v>0.83634494400000003</v>
      </c>
      <c r="N16" s="1" t="str">
        <f t="shared" si="0"/>
        <v/>
      </c>
      <c r="O16">
        <v>71</v>
      </c>
      <c r="P16" s="1">
        <v>8.4638160000000007E-3</v>
      </c>
      <c r="Q16" s="1">
        <v>0.6</v>
      </c>
      <c r="R16" s="38">
        <v>15.74119593</v>
      </c>
    </row>
    <row r="17" spans="1:18" x14ac:dyDescent="0.35">
      <c r="A17">
        <v>1</v>
      </c>
      <c r="B17">
        <v>10</v>
      </c>
      <c r="C17">
        <v>1000</v>
      </c>
      <c r="D17">
        <v>2</v>
      </c>
      <c r="E17" s="38">
        <v>25846.531739999999</v>
      </c>
      <c r="F17" s="38">
        <v>8282.3987610000004</v>
      </c>
      <c r="G17" s="38">
        <v>7892.4494599999998</v>
      </c>
      <c r="H17" s="38">
        <v>5616.9798119999996</v>
      </c>
      <c r="I17" s="38">
        <v>2331.3561079999999</v>
      </c>
      <c r="J17" s="27">
        <v>635.74997919999998</v>
      </c>
      <c r="K17" s="38">
        <v>1087.5976209999999</v>
      </c>
      <c r="L17">
        <v>5</v>
      </c>
      <c r="M17" s="1">
        <v>0.80764976399999999</v>
      </c>
      <c r="N17" s="1" t="str">
        <f t="shared" si="0"/>
        <v/>
      </c>
      <c r="O17">
        <v>35</v>
      </c>
      <c r="P17" s="1">
        <v>7.9396499999999995E-3</v>
      </c>
      <c r="Q17" s="1">
        <v>0.6</v>
      </c>
      <c r="R17" s="38">
        <v>15.74119593</v>
      </c>
    </row>
    <row r="18" spans="1:18" x14ac:dyDescent="0.35">
      <c r="A18">
        <v>1</v>
      </c>
      <c r="B18">
        <v>10</v>
      </c>
      <c r="C18">
        <v>1000</v>
      </c>
      <c r="D18">
        <v>3</v>
      </c>
      <c r="E18" s="38">
        <v>37090.66332</v>
      </c>
      <c r="F18" s="38">
        <v>11129.519490000001</v>
      </c>
      <c r="G18" s="38">
        <v>12878.033949999999</v>
      </c>
      <c r="H18" s="38">
        <v>6116.9202150000001</v>
      </c>
      <c r="I18" s="38">
        <v>5143.5609320000003</v>
      </c>
      <c r="J18" s="27">
        <v>635.74997919999998</v>
      </c>
      <c r="K18" s="38">
        <v>1186.8787589999999</v>
      </c>
      <c r="L18">
        <v>6</v>
      </c>
      <c r="M18" s="1">
        <v>0.87953479199999995</v>
      </c>
      <c r="N18" s="1">
        <f t="shared" si="0"/>
        <v>0.28544262710501872</v>
      </c>
      <c r="O18">
        <v>51</v>
      </c>
      <c r="P18" s="1">
        <v>7.7462920000000001E-3</v>
      </c>
      <c r="Q18" s="1">
        <v>0.6</v>
      </c>
      <c r="R18" s="38">
        <v>15.74119593</v>
      </c>
    </row>
    <row r="19" spans="1:18" x14ac:dyDescent="0.35">
      <c r="A19">
        <v>1</v>
      </c>
      <c r="B19">
        <v>10</v>
      </c>
      <c r="C19">
        <v>1000</v>
      </c>
      <c r="D19">
        <v>1</v>
      </c>
      <c r="E19" s="38">
        <v>29557.60989</v>
      </c>
      <c r="F19" s="38">
        <v>8808.1709389999996</v>
      </c>
      <c r="G19" s="38">
        <v>11154.587159999999</v>
      </c>
      <c r="H19" s="38">
        <v>6303.258957</v>
      </c>
      <c r="I19" s="38">
        <v>1833.4715329999999</v>
      </c>
      <c r="J19" s="27">
        <v>635.74997919999998</v>
      </c>
      <c r="K19" s="38">
        <v>822.37131729999999</v>
      </c>
      <c r="L19">
        <v>3</v>
      </c>
      <c r="M19" s="1">
        <v>0.90632791700000004</v>
      </c>
      <c r="N19" s="1" t="str">
        <f t="shared" si="0"/>
        <v/>
      </c>
      <c r="O19">
        <v>151</v>
      </c>
      <c r="P19" s="1">
        <v>4.224813E-3</v>
      </c>
      <c r="Q19" s="1">
        <v>0.4</v>
      </c>
      <c r="R19" s="38">
        <v>35.417690829999998</v>
      </c>
    </row>
    <row r="20" spans="1:18" x14ac:dyDescent="0.35">
      <c r="A20">
        <v>1</v>
      </c>
      <c r="B20">
        <v>10</v>
      </c>
      <c r="C20">
        <v>1000</v>
      </c>
      <c r="D20">
        <v>2</v>
      </c>
      <c r="E20" s="38">
        <v>29489.815920000001</v>
      </c>
      <c r="F20" s="38">
        <v>8576.4843000000001</v>
      </c>
      <c r="G20" s="38">
        <v>11538.96458</v>
      </c>
      <c r="H20" s="38">
        <v>6155.9113280000001</v>
      </c>
      <c r="I20" s="38">
        <v>1760.334691</v>
      </c>
      <c r="J20" s="27">
        <v>635.74997919999998</v>
      </c>
      <c r="K20" s="38">
        <v>822.37104190000002</v>
      </c>
      <c r="L20">
        <v>3</v>
      </c>
      <c r="M20" s="1">
        <v>0.88514121499999998</v>
      </c>
      <c r="N20" s="1" t="str">
        <f t="shared" si="0"/>
        <v/>
      </c>
      <c r="O20">
        <v>300</v>
      </c>
      <c r="P20" s="1">
        <v>1.0226491000000001E-2</v>
      </c>
      <c r="Q20" s="1">
        <v>0.4</v>
      </c>
      <c r="R20" s="38">
        <v>35.417690829999998</v>
      </c>
    </row>
    <row r="21" spans="1:18" x14ac:dyDescent="0.35">
      <c r="A21">
        <v>1</v>
      </c>
      <c r="B21">
        <v>10</v>
      </c>
      <c r="C21">
        <v>1000</v>
      </c>
      <c r="D21">
        <v>3</v>
      </c>
      <c r="E21" s="38">
        <v>43416.406540000004</v>
      </c>
      <c r="F21" s="38">
        <v>17563.286090000001</v>
      </c>
      <c r="G21" s="38">
        <v>12730.3665</v>
      </c>
      <c r="H21" s="38">
        <v>6145.3513819999998</v>
      </c>
      <c r="I21" s="38">
        <v>5154.5367070000002</v>
      </c>
      <c r="J21" s="27">
        <v>635.74997919999998</v>
      </c>
      <c r="K21" s="38">
        <v>1187.115877</v>
      </c>
      <c r="L21">
        <v>6</v>
      </c>
      <c r="M21" s="1">
        <v>0.88362282999999997</v>
      </c>
      <c r="N21" s="1">
        <f t="shared" si="0"/>
        <v>0.26471974104843704</v>
      </c>
      <c r="O21">
        <v>302</v>
      </c>
      <c r="P21" s="1">
        <v>1.0502602999999999E-2</v>
      </c>
      <c r="Q21" s="1">
        <v>0.4</v>
      </c>
      <c r="R21" s="38">
        <v>35.417690829999998</v>
      </c>
    </row>
    <row r="22" spans="1:18" x14ac:dyDescent="0.35">
      <c r="A22">
        <v>1</v>
      </c>
      <c r="B22">
        <v>10</v>
      </c>
      <c r="C22">
        <v>2000</v>
      </c>
      <c r="D22">
        <v>1</v>
      </c>
      <c r="E22" s="38">
        <v>28389.688409999999</v>
      </c>
      <c r="F22" s="38">
        <v>7515.5668910000004</v>
      </c>
      <c r="G22" s="38">
        <v>11356.141949999999</v>
      </c>
      <c r="H22" s="38">
        <v>6226.384403</v>
      </c>
      <c r="I22" s="38">
        <v>1833.472321</v>
      </c>
      <c r="J22" s="27">
        <v>635.74997919999998</v>
      </c>
      <c r="K22" s="38">
        <v>822.37286310000002</v>
      </c>
      <c r="L22">
        <v>3</v>
      </c>
      <c r="M22" s="1">
        <v>0.89527433999999995</v>
      </c>
      <c r="N22" s="1" t="str">
        <f t="shared" si="0"/>
        <v/>
      </c>
      <c r="O22">
        <v>26</v>
      </c>
      <c r="P22" s="1">
        <v>9.6324329999999993E-3</v>
      </c>
      <c r="Q22" s="1">
        <v>0.8</v>
      </c>
      <c r="R22" s="38">
        <v>9.2417819039999998</v>
      </c>
    </row>
    <row r="23" spans="1:18" x14ac:dyDescent="0.35">
      <c r="A23">
        <v>1</v>
      </c>
      <c r="B23">
        <v>10</v>
      </c>
      <c r="C23">
        <v>2000</v>
      </c>
      <c r="D23">
        <v>2</v>
      </c>
      <c r="E23" s="38">
        <v>28267.125960000001</v>
      </c>
      <c r="F23" s="38">
        <v>7445.3373080000001</v>
      </c>
      <c r="G23" s="38">
        <v>11477.818079999999</v>
      </c>
      <c r="H23" s="38">
        <v>6140.9506620000002</v>
      </c>
      <c r="I23" s="38">
        <v>1748.5100279999999</v>
      </c>
      <c r="J23" s="27">
        <v>635.74997929999995</v>
      </c>
      <c r="K23" s="38">
        <v>818.75990030000003</v>
      </c>
      <c r="L23">
        <v>3</v>
      </c>
      <c r="M23" s="1">
        <v>0.88299003099999995</v>
      </c>
      <c r="N23" s="1" t="str">
        <f t="shared" si="0"/>
        <v/>
      </c>
      <c r="O23">
        <v>149</v>
      </c>
      <c r="P23" s="1">
        <v>8.1565419999999993E-3</v>
      </c>
      <c r="Q23" s="1">
        <v>0.8</v>
      </c>
      <c r="R23" s="38">
        <v>9.2417819039999998</v>
      </c>
    </row>
    <row r="24" spans="1:18" x14ac:dyDescent="0.35">
      <c r="A24">
        <v>1</v>
      </c>
      <c r="B24">
        <v>10</v>
      </c>
      <c r="C24">
        <v>2000</v>
      </c>
      <c r="D24">
        <v>3</v>
      </c>
      <c r="E24" s="38">
        <v>40673.861010000001</v>
      </c>
      <c r="F24" s="38">
        <v>12775.28658</v>
      </c>
      <c r="G24" s="38">
        <v>15207.448909999999</v>
      </c>
      <c r="H24" s="38">
        <v>6220.3517140000004</v>
      </c>
      <c r="I24" s="38">
        <v>4743.9324909999996</v>
      </c>
      <c r="J24" s="27">
        <v>635.74997919999998</v>
      </c>
      <c r="K24" s="38">
        <v>1091.0913350000001</v>
      </c>
      <c r="L24">
        <v>5</v>
      </c>
      <c r="M24" s="1">
        <v>0.89440691699999997</v>
      </c>
      <c r="N24" s="1">
        <f t="shared" si="0"/>
        <v>0.28210116537125735</v>
      </c>
      <c r="O24">
        <v>86</v>
      </c>
      <c r="P24" s="1">
        <v>8.8348369999999999E-3</v>
      </c>
      <c r="Q24" s="1">
        <v>0.8</v>
      </c>
      <c r="R24" s="38">
        <v>9.2417819039999998</v>
      </c>
    </row>
    <row r="25" spans="1:18" x14ac:dyDescent="0.35">
      <c r="A25">
        <v>1</v>
      </c>
      <c r="B25">
        <v>10</v>
      </c>
      <c r="C25">
        <v>2000</v>
      </c>
      <c r="D25">
        <v>1</v>
      </c>
      <c r="E25" s="38">
        <v>30825.378199999999</v>
      </c>
      <c r="F25" s="38">
        <v>10031.521909999999</v>
      </c>
      <c r="G25" s="38">
        <v>11205.052170000001</v>
      </c>
      <c r="H25" s="38">
        <v>6303.258957</v>
      </c>
      <c r="I25" s="38">
        <v>1828.9406200000001</v>
      </c>
      <c r="J25" s="27">
        <v>635.74997919999998</v>
      </c>
      <c r="K25" s="38">
        <v>820.85456209999995</v>
      </c>
      <c r="L25">
        <v>3</v>
      </c>
      <c r="M25" s="1">
        <v>0.90632791700000004</v>
      </c>
      <c r="N25" s="1" t="str">
        <f t="shared" si="0"/>
        <v/>
      </c>
      <c r="O25">
        <v>31</v>
      </c>
      <c r="P25" s="1">
        <v>7.6432460000000002E-3</v>
      </c>
      <c r="Q25" s="1">
        <v>0.6</v>
      </c>
      <c r="R25" s="38">
        <v>24.64475174</v>
      </c>
    </row>
    <row r="26" spans="1:18" x14ac:dyDescent="0.35">
      <c r="A26">
        <v>1</v>
      </c>
      <c r="B26">
        <v>10</v>
      </c>
      <c r="C26">
        <v>2000</v>
      </c>
      <c r="D26">
        <v>2</v>
      </c>
      <c r="E26" s="38">
        <v>30759.703839999998</v>
      </c>
      <c r="F26" s="38">
        <v>7274.6900889999997</v>
      </c>
      <c r="G26" s="38">
        <v>14199.22768</v>
      </c>
      <c r="H26" s="38">
        <v>6471.3387700000003</v>
      </c>
      <c r="I26" s="38">
        <v>1485.5961830000001</v>
      </c>
      <c r="J26" s="27">
        <v>635.74997919999998</v>
      </c>
      <c r="K26" s="38">
        <v>693.10114339999996</v>
      </c>
      <c r="L26">
        <v>2</v>
      </c>
      <c r="M26" s="1">
        <v>0.93049564100000004</v>
      </c>
      <c r="N26" s="1" t="str">
        <f t="shared" si="0"/>
        <v/>
      </c>
      <c r="O26">
        <v>300</v>
      </c>
      <c r="P26" s="1">
        <v>3.5754180000000003E-2</v>
      </c>
      <c r="Q26" s="1">
        <v>0.6</v>
      </c>
      <c r="R26" s="38">
        <v>24.64475174</v>
      </c>
    </row>
    <row r="27" spans="1:18" x14ac:dyDescent="0.35">
      <c r="A27">
        <v>1</v>
      </c>
      <c r="B27">
        <v>10</v>
      </c>
      <c r="C27">
        <v>2000</v>
      </c>
      <c r="D27">
        <v>3</v>
      </c>
      <c r="E27" s="38">
        <v>44944.287949999998</v>
      </c>
      <c r="F27" s="38">
        <v>14497.610269999999</v>
      </c>
      <c r="G27" s="38">
        <v>18306.472150000001</v>
      </c>
      <c r="H27" s="38">
        <v>6386.0708910000003</v>
      </c>
      <c r="I27" s="38">
        <v>4164.2837959999997</v>
      </c>
      <c r="J27" s="27">
        <v>635.74997919999998</v>
      </c>
      <c r="K27" s="38">
        <v>954.10087150000004</v>
      </c>
      <c r="L27">
        <v>4</v>
      </c>
      <c r="M27" s="1">
        <v>0.91823521200000002</v>
      </c>
      <c r="N27" s="1">
        <f t="shared" si="0"/>
        <v>0.27020819878410929</v>
      </c>
      <c r="O27">
        <v>107</v>
      </c>
      <c r="P27" s="1">
        <v>4.6626580000000001E-3</v>
      </c>
      <c r="Q27" s="1">
        <v>0.6</v>
      </c>
      <c r="R27" s="38">
        <v>24.64475174</v>
      </c>
    </row>
    <row r="28" spans="1:18" x14ac:dyDescent="0.35">
      <c r="A28">
        <v>1</v>
      </c>
      <c r="B28">
        <v>10</v>
      </c>
      <c r="C28">
        <v>2000</v>
      </c>
      <c r="D28">
        <v>1</v>
      </c>
      <c r="E28" s="38">
        <v>35724.351860000002</v>
      </c>
      <c r="F28" s="38">
        <v>11497.751490000001</v>
      </c>
      <c r="G28" s="38">
        <v>15050.90489</v>
      </c>
      <c r="H28" s="38">
        <v>6342.7596380000005</v>
      </c>
      <c r="I28" s="38">
        <v>1511.7470029999999</v>
      </c>
      <c r="J28" s="27">
        <v>635.74997919999998</v>
      </c>
      <c r="K28" s="38">
        <v>685.43885620000003</v>
      </c>
      <c r="L28">
        <v>2</v>
      </c>
      <c r="M28" s="1">
        <v>0.912007609</v>
      </c>
      <c r="N28" s="1" t="str">
        <f t="shared" si="0"/>
        <v/>
      </c>
      <c r="O28">
        <v>149</v>
      </c>
      <c r="P28" s="1">
        <v>9.6131789999999995E-3</v>
      </c>
      <c r="Q28" s="1">
        <v>0.4</v>
      </c>
      <c r="R28" s="38">
        <v>55.450691419999998</v>
      </c>
    </row>
    <row r="29" spans="1:18" x14ac:dyDescent="0.35">
      <c r="A29">
        <v>1</v>
      </c>
      <c r="B29">
        <v>10</v>
      </c>
      <c r="C29">
        <v>2000</v>
      </c>
      <c r="D29">
        <v>2</v>
      </c>
      <c r="E29" s="38">
        <v>34812.505720000001</v>
      </c>
      <c r="F29" s="38">
        <v>11376.887769999999</v>
      </c>
      <c r="G29" s="38">
        <v>14162.00015</v>
      </c>
      <c r="H29" s="38">
        <v>6456.3778860000002</v>
      </c>
      <c r="I29" s="38">
        <v>1487.3779870000001</v>
      </c>
      <c r="J29" s="27">
        <v>635.74997919999998</v>
      </c>
      <c r="K29" s="38">
        <v>694.11195290000001</v>
      </c>
      <c r="L29">
        <v>2</v>
      </c>
      <c r="M29" s="1">
        <v>0.92834445799999998</v>
      </c>
      <c r="N29" s="1" t="str">
        <f t="shared" si="0"/>
        <v/>
      </c>
      <c r="O29">
        <v>136</v>
      </c>
      <c r="P29" s="1">
        <v>7.7369209999999999E-3</v>
      </c>
      <c r="Q29" s="1">
        <v>0.4</v>
      </c>
      <c r="R29" s="38">
        <v>55.450691419999998</v>
      </c>
    </row>
    <row r="30" spans="1:18" x14ac:dyDescent="0.35">
      <c r="A30">
        <v>1</v>
      </c>
      <c r="B30">
        <v>10</v>
      </c>
      <c r="C30">
        <v>2000</v>
      </c>
      <c r="D30">
        <v>3</v>
      </c>
      <c r="E30" s="38">
        <v>52460.580710000002</v>
      </c>
      <c r="F30" s="38">
        <v>18613.419890000001</v>
      </c>
      <c r="G30" s="38">
        <v>22197.388480000001</v>
      </c>
      <c r="H30" s="38">
        <v>6598.6286209999998</v>
      </c>
      <c r="I30" s="38">
        <v>3593.2118169999999</v>
      </c>
      <c r="J30" s="27">
        <v>635.74997919999998</v>
      </c>
      <c r="K30" s="38">
        <v>822.18191420000005</v>
      </c>
      <c r="L30">
        <v>3</v>
      </c>
      <c r="M30" s="1">
        <v>0.94879829199999999</v>
      </c>
      <c r="N30" s="1">
        <f t="shared" si="0"/>
        <v>0.25626711325350204</v>
      </c>
      <c r="O30">
        <v>242</v>
      </c>
      <c r="P30" s="1">
        <v>5.1990980000000001E-3</v>
      </c>
      <c r="Q30" s="1">
        <v>0.4</v>
      </c>
      <c r="R30" s="38">
        <v>55.450691419999998</v>
      </c>
    </row>
    <row r="31" spans="1:18" x14ac:dyDescent="0.35">
      <c r="A31">
        <v>1</v>
      </c>
      <c r="B31">
        <v>40</v>
      </c>
      <c r="C31">
        <v>500</v>
      </c>
      <c r="D31">
        <v>1</v>
      </c>
      <c r="E31" s="38">
        <v>20302.00837</v>
      </c>
      <c r="F31" s="38">
        <v>3764.0894069999999</v>
      </c>
      <c r="G31" s="38">
        <v>6001.6588529999999</v>
      </c>
      <c r="H31" s="38">
        <v>6090.6522510000004</v>
      </c>
      <c r="I31" s="38">
        <v>2617.8602890000002</v>
      </c>
      <c r="J31" s="27">
        <v>635.74997919999998</v>
      </c>
      <c r="K31" s="38">
        <v>1191.9975870000001</v>
      </c>
      <c r="L31">
        <v>6</v>
      </c>
      <c r="M31" s="1">
        <v>0.53659541700000002</v>
      </c>
      <c r="N31" s="1" t="str">
        <f t="shared" si="0"/>
        <v/>
      </c>
      <c r="O31">
        <v>47</v>
      </c>
      <c r="P31" s="1">
        <v>9.2853559999999998E-3</v>
      </c>
      <c r="Q31" s="1">
        <v>0.8</v>
      </c>
      <c r="R31" s="38">
        <v>3.263267817</v>
      </c>
    </row>
    <row r="32" spans="1:18" x14ac:dyDescent="0.35">
      <c r="A32">
        <v>1</v>
      </c>
      <c r="B32">
        <v>40</v>
      </c>
      <c r="C32">
        <v>500</v>
      </c>
      <c r="D32">
        <v>2</v>
      </c>
      <c r="E32" s="38">
        <v>19989.263719999999</v>
      </c>
      <c r="F32" s="38">
        <v>3743.3869650000001</v>
      </c>
      <c r="G32" s="38">
        <v>5928.7213499999998</v>
      </c>
      <c r="H32" s="38">
        <v>5947.5912330000001</v>
      </c>
      <c r="I32" s="38">
        <v>2546.9312660000001</v>
      </c>
      <c r="J32" s="27">
        <v>635.74997919999998</v>
      </c>
      <c r="K32" s="38">
        <v>1186.8829249999999</v>
      </c>
      <c r="L32">
        <v>6</v>
      </c>
      <c r="M32" s="1">
        <v>0.52399153099999995</v>
      </c>
      <c r="N32" s="1" t="str">
        <f t="shared" si="0"/>
        <v/>
      </c>
      <c r="O32">
        <v>190</v>
      </c>
      <c r="P32" s="1">
        <v>9.6059409999999998E-3</v>
      </c>
      <c r="Q32" s="1">
        <v>0.8</v>
      </c>
      <c r="R32" s="38">
        <v>3.263267817</v>
      </c>
    </row>
    <row r="33" spans="1:18" x14ac:dyDescent="0.35">
      <c r="A33">
        <v>1</v>
      </c>
      <c r="B33">
        <v>40</v>
      </c>
      <c r="C33">
        <v>500</v>
      </c>
      <c r="D33">
        <v>3</v>
      </c>
      <c r="E33" s="38">
        <v>28363.76168</v>
      </c>
      <c r="F33" s="38">
        <v>4069.8275709999998</v>
      </c>
      <c r="G33" s="38">
        <v>9143.3935450000008</v>
      </c>
      <c r="H33" s="38">
        <v>8148.3467700000001</v>
      </c>
      <c r="I33" s="38">
        <v>5174.8269879999998</v>
      </c>
      <c r="J33" s="27">
        <v>635.74997919999998</v>
      </c>
      <c r="K33" s="38">
        <v>1191.6168210000001</v>
      </c>
      <c r="L33">
        <v>6</v>
      </c>
      <c r="M33" s="1">
        <v>0.71788132900000001</v>
      </c>
      <c r="N33" s="1">
        <f t="shared" si="0"/>
        <v>0.29603211294389287</v>
      </c>
      <c r="O33">
        <v>79</v>
      </c>
      <c r="P33" s="1">
        <v>9.9734690000000004E-3</v>
      </c>
      <c r="Q33" s="1">
        <v>0.8</v>
      </c>
      <c r="R33" s="38">
        <v>3.263267817</v>
      </c>
    </row>
    <row r="34" spans="1:18" x14ac:dyDescent="0.35">
      <c r="A34">
        <v>1</v>
      </c>
      <c r="B34">
        <v>40</v>
      </c>
      <c r="C34">
        <v>500</v>
      </c>
      <c r="D34">
        <v>1</v>
      </c>
      <c r="E34" s="38">
        <v>21584.365750000001</v>
      </c>
      <c r="F34" s="38">
        <v>5024.2622490000003</v>
      </c>
      <c r="G34" s="38">
        <v>6028.6535139999996</v>
      </c>
      <c r="H34" s="38">
        <v>6109.6956749999999</v>
      </c>
      <c r="I34" s="38">
        <v>2600.7602910000001</v>
      </c>
      <c r="J34" s="27">
        <v>635.74997919999998</v>
      </c>
      <c r="K34" s="38">
        <v>1185.244038</v>
      </c>
      <c r="L34">
        <v>6</v>
      </c>
      <c r="M34" s="1">
        <v>0.53827317100000005</v>
      </c>
      <c r="N34" s="1" t="str">
        <f t="shared" si="0"/>
        <v/>
      </c>
      <c r="O34">
        <v>76</v>
      </c>
      <c r="P34" s="1">
        <v>9.8156249999999997E-3</v>
      </c>
      <c r="Q34" s="1">
        <v>0.6</v>
      </c>
      <c r="R34" s="38">
        <v>8.7020475130000001</v>
      </c>
    </row>
    <row r="35" spans="1:18" x14ac:dyDescent="0.35">
      <c r="A35">
        <v>1</v>
      </c>
      <c r="B35">
        <v>40</v>
      </c>
      <c r="C35">
        <v>500</v>
      </c>
      <c r="D35">
        <v>2</v>
      </c>
      <c r="E35" s="38">
        <v>21261.26237</v>
      </c>
      <c r="F35" s="38">
        <v>4989.734316</v>
      </c>
      <c r="G35" s="38">
        <v>5917.0307149999999</v>
      </c>
      <c r="H35" s="38">
        <v>5972.4028090000002</v>
      </c>
      <c r="I35" s="38">
        <v>2556.3990330000001</v>
      </c>
      <c r="J35" s="27">
        <v>635.74997919999998</v>
      </c>
      <c r="K35" s="38">
        <v>1189.9455230000001</v>
      </c>
      <c r="L35">
        <v>6</v>
      </c>
      <c r="M35" s="1">
        <v>0.52617746700000001</v>
      </c>
      <c r="N35" s="1" t="str">
        <f t="shared" si="0"/>
        <v/>
      </c>
      <c r="O35">
        <v>90</v>
      </c>
      <c r="P35" s="1">
        <v>9.2241319999999995E-3</v>
      </c>
      <c r="Q35" s="1">
        <v>0.6</v>
      </c>
      <c r="R35" s="38">
        <v>8.7020475130000001</v>
      </c>
    </row>
    <row r="36" spans="1:18" x14ac:dyDescent="0.35">
      <c r="A36">
        <v>1</v>
      </c>
      <c r="B36">
        <v>40</v>
      </c>
      <c r="C36">
        <v>500</v>
      </c>
      <c r="D36">
        <v>3</v>
      </c>
      <c r="E36" s="38">
        <v>30065.588110000001</v>
      </c>
      <c r="F36" s="38">
        <v>5843.9447899999996</v>
      </c>
      <c r="G36" s="38">
        <v>9105.1736259999998</v>
      </c>
      <c r="H36" s="38">
        <v>8133.6589709999998</v>
      </c>
      <c r="I36" s="38">
        <v>5158.2040040000002</v>
      </c>
      <c r="J36" s="27">
        <v>635.74997919999998</v>
      </c>
      <c r="K36" s="38">
        <v>1188.8567410000001</v>
      </c>
      <c r="L36">
        <v>6</v>
      </c>
      <c r="M36" s="1">
        <v>0.71658731200000003</v>
      </c>
      <c r="N36" s="1">
        <f t="shared" si="0"/>
        <v>0.29828107489068129</v>
      </c>
      <c r="O36">
        <v>153</v>
      </c>
      <c r="P36" s="1">
        <v>9.0196080000000001E-3</v>
      </c>
      <c r="Q36" s="1">
        <v>0.6</v>
      </c>
      <c r="R36" s="38">
        <v>8.7020475130000001</v>
      </c>
    </row>
    <row r="37" spans="1:18" x14ac:dyDescent="0.35">
      <c r="A37">
        <v>1</v>
      </c>
      <c r="B37">
        <v>40</v>
      </c>
      <c r="C37">
        <v>500</v>
      </c>
      <c r="D37">
        <v>1</v>
      </c>
      <c r="E37" s="38">
        <v>23899.625459999999</v>
      </c>
      <c r="F37" s="38">
        <v>6711.2164480000001</v>
      </c>
      <c r="G37" s="38">
        <v>6590.2278040000001</v>
      </c>
      <c r="H37" s="38">
        <v>6468.0040280000003</v>
      </c>
      <c r="I37" s="38">
        <v>2404.687273</v>
      </c>
      <c r="J37" s="27">
        <v>635.74997919999998</v>
      </c>
      <c r="K37" s="38">
        <v>1089.73993</v>
      </c>
      <c r="L37">
        <v>5</v>
      </c>
      <c r="M37" s="1">
        <v>0.56984066300000003</v>
      </c>
      <c r="N37" s="1" t="str">
        <f t="shared" si="0"/>
        <v/>
      </c>
      <c r="O37">
        <v>300</v>
      </c>
      <c r="P37" s="1">
        <v>1.1526411E-2</v>
      </c>
      <c r="Q37" s="1">
        <v>0.4</v>
      </c>
      <c r="R37" s="38">
        <v>19.579606900000002</v>
      </c>
    </row>
    <row r="38" spans="1:18" x14ac:dyDescent="0.35">
      <c r="A38">
        <v>1</v>
      </c>
      <c r="B38">
        <v>40</v>
      </c>
      <c r="C38">
        <v>500</v>
      </c>
      <c r="D38">
        <v>2</v>
      </c>
      <c r="E38" s="38">
        <v>23786.864850000002</v>
      </c>
      <c r="F38" s="38">
        <v>7444.5532499999999</v>
      </c>
      <c r="G38" s="38">
        <v>5972.1300979999996</v>
      </c>
      <c r="H38" s="38">
        <v>6013.1050320000004</v>
      </c>
      <c r="I38" s="38">
        <v>2537.9271760000001</v>
      </c>
      <c r="J38" s="27">
        <v>635.74997919999998</v>
      </c>
      <c r="K38" s="38">
        <v>1183.399316</v>
      </c>
      <c r="L38">
        <v>6</v>
      </c>
      <c r="M38" s="1">
        <v>0.52976339299999997</v>
      </c>
      <c r="N38" s="1" t="str">
        <f t="shared" si="0"/>
        <v/>
      </c>
      <c r="O38">
        <v>300</v>
      </c>
      <c r="P38" s="1">
        <v>1.8654845E-2</v>
      </c>
      <c r="Q38" s="1">
        <v>0.4</v>
      </c>
      <c r="R38" s="38">
        <v>19.579606900000002</v>
      </c>
    </row>
    <row r="39" spans="1:18" x14ac:dyDescent="0.35">
      <c r="A39">
        <v>1</v>
      </c>
      <c r="B39">
        <v>40</v>
      </c>
      <c r="C39">
        <v>500</v>
      </c>
      <c r="D39">
        <v>3</v>
      </c>
      <c r="E39" s="38">
        <v>34647.87788</v>
      </c>
      <c r="F39" s="38">
        <v>9396.4055150000004</v>
      </c>
      <c r="G39" s="38">
        <v>9995.1395200000006</v>
      </c>
      <c r="H39" s="38">
        <v>8272.3171930000008</v>
      </c>
      <c r="I39" s="38">
        <v>5158.2400809999999</v>
      </c>
      <c r="J39" s="27">
        <v>635.74997919999998</v>
      </c>
      <c r="K39" s="38">
        <v>1190.0255970000001</v>
      </c>
      <c r="L39">
        <v>6</v>
      </c>
      <c r="M39" s="1">
        <v>0.72880330599999998</v>
      </c>
      <c r="N39" s="1">
        <f t="shared" si="0"/>
        <v>0.27342361212239946</v>
      </c>
      <c r="O39">
        <v>300</v>
      </c>
      <c r="P39" s="1">
        <v>7.7349285000000004E-2</v>
      </c>
      <c r="Q39" s="1">
        <v>0.4</v>
      </c>
      <c r="R39" s="38">
        <v>19.579606900000002</v>
      </c>
    </row>
    <row r="40" spans="1:18" x14ac:dyDescent="0.35">
      <c r="A40">
        <v>1</v>
      </c>
      <c r="B40">
        <v>40</v>
      </c>
      <c r="C40">
        <v>1000</v>
      </c>
      <c r="D40">
        <v>1</v>
      </c>
      <c r="E40" s="38">
        <v>23314.591069999999</v>
      </c>
      <c r="F40" s="38">
        <v>5072.2795880000003</v>
      </c>
      <c r="G40" s="38">
        <v>7463.9834790000004</v>
      </c>
      <c r="H40" s="38">
        <v>7065.1707470000001</v>
      </c>
      <c r="I40" s="38">
        <v>2121.60169</v>
      </c>
      <c r="J40" s="27">
        <v>635.74997919999998</v>
      </c>
      <c r="K40" s="38">
        <v>955.80558670000005</v>
      </c>
      <c r="L40">
        <v>4</v>
      </c>
      <c r="M40" s="1">
        <v>0.62245192900000001</v>
      </c>
      <c r="N40" s="1" t="str">
        <f t="shared" si="0"/>
        <v/>
      </c>
      <c r="O40">
        <v>65</v>
      </c>
      <c r="P40" s="1">
        <v>8.5943689999999993E-3</v>
      </c>
      <c r="Q40" s="1">
        <v>0.8</v>
      </c>
      <c r="R40" s="38">
        <v>5.650657925</v>
      </c>
    </row>
    <row r="41" spans="1:18" x14ac:dyDescent="0.35">
      <c r="A41">
        <v>1</v>
      </c>
      <c r="B41">
        <v>40</v>
      </c>
      <c r="C41">
        <v>1000</v>
      </c>
      <c r="D41">
        <v>2</v>
      </c>
      <c r="E41" s="38">
        <v>23193.022830000002</v>
      </c>
      <c r="F41" s="38">
        <v>5033.7990449999998</v>
      </c>
      <c r="G41" s="38">
        <v>7571.1230109999997</v>
      </c>
      <c r="H41" s="38">
        <v>6951.0817319999996</v>
      </c>
      <c r="I41" s="38">
        <v>2045.465289</v>
      </c>
      <c r="J41" s="27">
        <v>635.74997919999998</v>
      </c>
      <c r="K41" s="38">
        <v>955.80377569999996</v>
      </c>
      <c r="L41">
        <v>4</v>
      </c>
      <c r="M41" s="1">
        <v>0.61240051900000003</v>
      </c>
      <c r="N41" s="1" t="str">
        <f t="shared" si="0"/>
        <v/>
      </c>
      <c r="O41">
        <v>279</v>
      </c>
      <c r="P41" s="1">
        <v>9.7931609999999999E-3</v>
      </c>
      <c r="Q41" s="1">
        <v>0.8</v>
      </c>
      <c r="R41" s="38">
        <v>5.650657925</v>
      </c>
    </row>
    <row r="42" spans="1:18" x14ac:dyDescent="0.35">
      <c r="A42">
        <v>1</v>
      </c>
      <c r="B42">
        <v>40</v>
      </c>
      <c r="C42">
        <v>1000</v>
      </c>
      <c r="D42">
        <v>3</v>
      </c>
      <c r="E42" s="38">
        <v>32038.839449999999</v>
      </c>
      <c r="F42" s="38">
        <v>6696.821962</v>
      </c>
      <c r="G42" s="38">
        <v>10377.998449999999</v>
      </c>
      <c r="H42" s="38">
        <v>8494.5900359999996</v>
      </c>
      <c r="I42" s="38">
        <v>4743.0926300000001</v>
      </c>
      <c r="J42" s="27">
        <v>635.74997919999998</v>
      </c>
      <c r="K42" s="38">
        <v>1090.586397</v>
      </c>
      <c r="L42">
        <v>5</v>
      </c>
      <c r="M42" s="1">
        <v>0.74838587000000001</v>
      </c>
      <c r="N42" s="1">
        <f t="shared" si="0"/>
        <v>0.31110549943737276</v>
      </c>
      <c r="O42">
        <v>301</v>
      </c>
      <c r="P42" s="1">
        <v>1.6783413E-2</v>
      </c>
      <c r="Q42" s="1">
        <v>0.8</v>
      </c>
      <c r="R42" s="38">
        <v>5.650657925</v>
      </c>
    </row>
    <row r="43" spans="1:18" x14ac:dyDescent="0.35">
      <c r="A43">
        <v>1</v>
      </c>
      <c r="B43">
        <v>40</v>
      </c>
      <c r="C43">
        <v>1000</v>
      </c>
      <c r="D43">
        <v>1</v>
      </c>
      <c r="E43" s="38">
        <v>25084.50275</v>
      </c>
      <c r="F43" s="38">
        <v>6862.7396580000004</v>
      </c>
      <c r="G43" s="38">
        <v>7353.6635450000003</v>
      </c>
      <c r="H43" s="38">
        <v>7153.8139270000001</v>
      </c>
      <c r="I43" s="38">
        <v>2124.0714189999999</v>
      </c>
      <c r="J43" s="27">
        <v>635.74997919999998</v>
      </c>
      <c r="K43" s="38">
        <v>954.46422150000001</v>
      </c>
      <c r="L43">
        <v>4</v>
      </c>
      <c r="M43" s="1">
        <v>0.63026152400000002</v>
      </c>
      <c r="N43" s="1" t="str">
        <f t="shared" si="0"/>
        <v/>
      </c>
      <c r="O43">
        <v>300</v>
      </c>
      <c r="P43" s="1">
        <v>1.2868427999999999E-2</v>
      </c>
      <c r="Q43" s="1">
        <v>0.6</v>
      </c>
      <c r="R43" s="38">
        <v>15.068421130000001</v>
      </c>
    </row>
    <row r="44" spans="1:18" x14ac:dyDescent="0.35">
      <c r="A44">
        <v>1</v>
      </c>
      <c r="B44">
        <v>40</v>
      </c>
      <c r="C44">
        <v>1000</v>
      </c>
      <c r="D44">
        <v>2</v>
      </c>
      <c r="E44" s="38">
        <v>24973.184949999999</v>
      </c>
      <c r="F44" s="38">
        <v>6716.1302070000002</v>
      </c>
      <c r="G44" s="38">
        <v>7570.7274969999999</v>
      </c>
      <c r="H44" s="38">
        <v>7095.8561209999998</v>
      </c>
      <c r="I44" s="38">
        <v>2015.2914029999999</v>
      </c>
      <c r="J44" s="27">
        <v>635.74997919999998</v>
      </c>
      <c r="K44" s="38">
        <v>939.42973840000002</v>
      </c>
      <c r="L44">
        <v>4</v>
      </c>
      <c r="M44" s="1">
        <v>0.62515535600000005</v>
      </c>
      <c r="N44" s="1" t="str">
        <f t="shared" si="0"/>
        <v/>
      </c>
      <c r="O44">
        <v>300</v>
      </c>
      <c r="P44" s="1">
        <v>1.5149727999999999E-2</v>
      </c>
      <c r="Q44" s="1">
        <v>0.6</v>
      </c>
      <c r="R44" s="38">
        <v>15.068421130000001</v>
      </c>
    </row>
    <row r="45" spans="1:18" x14ac:dyDescent="0.35">
      <c r="A45">
        <v>1</v>
      </c>
      <c r="B45">
        <v>40</v>
      </c>
      <c r="C45">
        <v>1000</v>
      </c>
      <c r="D45">
        <v>3</v>
      </c>
      <c r="E45" s="38">
        <v>34977.156909999998</v>
      </c>
      <c r="F45" s="38">
        <v>9524.7809109999998</v>
      </c>
      <c r="G45" s="38">
        <v>10474.75814</v>
      </c>
      <c r="H45" s="38">
        <v>8506.2220830000006</v>
      </c>
      <c r="I45" s="38">
        <v>4743.7115729999996</v>
      </c>
      <c r="J45" s="27">
        <v>635.74997919999998</v>
      </c>
      <c r="K45" s="38">
        <v>1091.9342200000001</v>
      </c>
      <c r="L45">
        <v>5</v>
      </c>
      <c r="M45" s="1">
        <v>0.74941066999999995</v>
      </c>
      <c r="N45" s="1">
        <f t="shared" si="0"/>
        <v>0.30126303237134938</v>
      </c>
      <c r="O45">
        <v>300</v>
      </c>
      <c r="P45" s="1">
        <v>1.0300369E-2</v>
      </c>
      <c r="Q45" s="1">
        <v>0.6</v>
      </c>
      <c r="R45" s="38">
        <v>15.068421130000001</v>
      </c>
    </row>
    <row r="46" spans="1:18" x14ac:dyDescent="0.35">
      <c r="A46">
        <v>1</v>
      </c>
      <c r="B46">
        <v>40</v>
      </c>
      <c r="C46">
        <v>1000</v>
      </c>
      <c r="D46">
        <v>1</v>
      </c>
      <c r="E46" s="38">
        <v>28248.008040000001</v>
      </c>
      <c r="F46" s="38">
        <v>8532.4067809999997</v>
      </c>
      <c r="G46" s="38">
        <v>8512.2058919999999</v>
      </c>
      <c r="H46" s="38">
        <v>7923.6568399999996</v>
      </c>
      <c r="I46" s="38">
        <v>1824.395082</v>
      </c>
      <c r="J46" s="27">
        <v>635.74997919999998</v>
      </c>
      <c r="K46" s="38">
        <v>819.59346310000001</v>
      </c>
      <c r="L46">
        <v>3</v>
      </c>
      <c r="M46" s="1">
        <v>0.69808581599999997</v>
      </c>
      <c r="N46" s="1" t="str">
        <f t="shared" si="0"/>
        <v/>
      </c>
      <c r="O46">
        <v>300</v>
      </c>
      <c r="P46" s="1">
        <v>1.6198483999999999E-2</v>
      </c>
      <c r="Q46" s="1">
        <v>0.4</v>
      </c>
      <c r="R46" s="38">
        <v>33.903947549999998</v>
      </c>
    </row>
    <row r="47" spans="1:18" x14ac:dyDescent="0.35">
      <c r="A47">
        <v>1</v>
      </c>
      <c r="B47">
        <v>40</v>
      </c>
      <c r="C47">
        <v>1000</v>
      </c>
      <c r="D47">
        <v>2</v>
      </c>
      <c r="E47" s="38">
        <v>27853.564190000001</v>
      </c>
      <c r="F47" s="38">
        <v>6463.7505160000001</v>
      </c>
      <c r="G47" s="38">
        <v>10192.275089999999</v>
      </c>
      <c r="H47" s="38">
        <v>8404.3478190000005</v>
      </c>
      <c r="I47" s="38">
        <v>1471.9914819999999</v>
      </c>
      <c r="J47" s="27">
        <v>635.74997919999998</v>
      </c>
      <c r="K47" s="38">
        <v>685.44929760000002</v>
      </c>
      <c r="L47">
        <v>2</v>
      </c>
      <c r="M47" s="1">
        <v>0.74043539800000002</v>
      </c>
      <c r="N47" s="1" t="str">
        <f t="shared" si="0"/>
        <v/>
      </c>
      <c r="O47">
        <v>300</v>
      </c>
      <c r="P47" s="1">
        <v>4.3737917000000001E-2</v>
      </c>
      <c r="Q47" s="1">
        <v>0.4</v>
      </c>
      <c r="R47" s="38">
        <v>33.903947549999998</v>
      </c>
    </row>
    <row r="48" spans="1:18" x14ac:dyDescent="0.35">
      <c r="A48">
        <v>1</v>
      </c>
      <c r="B48">
        <v>40</v>
      </c>
      <c r="C48">
        <v>1000</v>
      </c>
      <c r="D48">
        <v>3</v>
      </c>
      <c r="E48" s="38">
        <v>40132.441989999999</v>
      </c>
      <c r="F48" s="38">
        <v>12817.27144</v>
      </c>
      <c r="G48" s="38">
        <v>12700.070809999999</v>
      </c>
      <c r="H48" s="38">
        <v>8923.8866949999992</v>
      </c>
      <c r="I48" s="38">
        <v>4110.4089489999997</v>
      </c>
      <c r="J48" s="27">
        <v>635.74997919999998</v>
      </c>
      <c r="K48" s="38">
        <v>945.05412090000004</v>
      </c>
      <c r="L48">
        <v>4</v>
      </c>
      <c r="M48" s="1">
        <v>0.78620753700000001</v>
      </c>
      <c r="N48" s="1">
        <f t="shared" si="0"/>
        <v>0.28464675062102096</v>
      </c>
      <c r="O48">
        <v>300</v>
      </c>
      <c r="P48" s="1">
        <v>3.4352507999999997E-2</v>
      </c>
      <c r="Q48" s="1">
        <v>0.4</v>
      </c>
      <c r="R48" s="38">
        <v>33.903947549999998</v>
      </c>
    </row>
    <row r="49" spans="1:18" x14ac:dyDescent="0.35">
      <c r="A49">
        <v>1</v>
      </c>
      <c r="B49">
        <v>40</v>
      </c>
      <c r="C49">
        <v>2000</v>
      </c>
      <c r="D49">
        <v>1</v>
      </c>
      <c r="E49" s="38">
        <v>26969.906589999999</v>
      </c>
      <c r="F49" s="38">
        <v>5138.4991369999998</v>
      </c>
      <c r="G49" s="38">
        <v>10429.65163</v>
      </c>
      <c r="H49" s="38">
        <v>8568.8198119999997</v>
      </c>
      <c r="I49" s="38">
        <v>1511.7470639999999</v>
      </c>
      <c r="J49" s="27">
        <v>635.74997919999998</v>
      </c>
      <c r="K49" s="38">
        <v>685.43897289999995</v>
      </c>
      <c r="L49">
        <v>2</v>
      </c>
      <c r="M49" s="1">
        <v>0.75492562200000002</v>
      </c>
      <c r="N49" s="1" t="str">
        <f t="shared" si="0"/>
        <v/>
      </c>
      <c r="O49">
        <v>66</v>
      </c>
      <c r="P49" s="1">
        <v>8.2944430000000003E-3</v>
      </c>
      <c r="Q49" s="1">
        <v>0.8</v>
      </c>
      <c r="R49" s="38">
        <v>8.4199315339999998</v>
      </c>
    </row>
    <row r="50" spans="1:18" x14ac:dyDescent="0.35">
      <c r="A50">
        <v>1</v>
      </c>
      <c r="B50">
        <v>40</v>
      </c>
      <c r="C50">
        <v>2000</v>
      </c>
      <c r="D50">
        <v>2</v>
      </c>
      <c r="E50" s="38">
        <v>26512.532889999999</v>
      </c>
      <c r="F50" s="38">
        <v>5118.3842370000002</v>
      </c>
      <c r="G50" s="38">
        <v>9972.9016150000007</v>
      </c>
      <c r="H50" s="38">
        <v>8607.1196799999998</v>
      </c>
      <c r="I50" s="38">
        <v>1485.0372829999999</v>
      </c>
      <c r="J50" s="27">
        <v>635.74997919999998</v>
      </c>
      <c r="K50" s="38">
        <v>693.34009909999997</v>
      </c>
      <c r="L50">
        <v>2</v>
      </c>
      <c r="M50" s="1">
        <v>0.758299897</v>
      </c>
      <c r="N50" s="1" t="str">
        <f t="shared" si="0"/>
        <v/>
      </c>
      <c r="O50">
        <v>301</v>
      </c>
      <c r="P50" s="1">
        <v>3.800692E-2</v>
      </c>
      <c r="Q50" s="1">
        <v>0.8</v>
      </c>
      <c r="R50" s="38">
        <v>8.4199315339999998</v>
      </c>
    </row>
    <row r="51" spans="1:18" x14ac:dyDescent="0.35">
      <c r="A51">
        <v>1</v>
      </c>
      <c r="B51">
        <v>40</v>
      </c>
      <c r="C51">
        <v>2000</v>
      </c>
      <c r="D51">
        <v>3</v>
      </c>
      <c r="E51" s="38">
        <v>37010.944530000001</v>
      </c>
      <c r="F51" s="38">
        <v>7915.7506540000004</v>
      </c>
      <c r="G51" s="38">
        <v>14199.03918</v>
      </c>
      <c r="H51" s="38">
        <v>9844.2274550000002</v>
      </c>
      <c r="I51" s="38">
        <v>3593.8061440000001</v>
      </c>
      <c r="J51" s="27">
        <v>635.74997919999998</v>
      </c>
      <c r="K51" s="38">
        <v>822.37111670000002</v>
      </c>
      <c r="L51">
        <v>3</v>
      </c>
      <c r="M51" s="1">
        <v>0.867290915</v>
      </c>
      <c r="N51" s="1">
        <f t="shared" si="0"/>
        <v>0.30797949962921173</v>
      </c>
      <c r="O51">
        <v>135</v>
      </c>
      <c r="P51" s="1">
        <v>9.6874070000000003E-3</v>
      </c>
      <c r="Q51" s="1">
        <v>0.8</v>
      </c>
      <c r="R51" s="38">
        <v>8.4199315339999998</v>
      </c>
    </row>
    <row r="52" spans="1:18" x14ac:dyDescent="0.35">
      <c r="A52">
        <v>1</v>
      </c>
      <c r="B52">
        <v>40</v>
      </c>
      <c r="C52">
        <v>2000</v>
      </c>
      <c r="D52">
        <v>1</v>
      </c>
      <c r="E52" s="38">
        <v>28828.207910000001</v>
      </c>
      <c r="F52" s="38">
        <v>7035.9979810000004</v>
      </c>
      <c r="G52" s="38">
        <v>10409.19015</v>
      </c>
      <c r="H52" s="38">
        <v>8550.0820179999992</v>
      </c>
      <c r="I52" s="38">
        <v>1511.7476730000001</v>
      </c>
      <c r="J52" s="27">
        <v>635.74997919999998</v>
      </c>
      <c r="K52" s="38">
        <v>685.44011230000001</v>
      </c>
      <c r="L52">
        <v>2</v>
      </c>
      <c r="M52" s="1">
        <v>0.75327479500000005</v>
      </c>
      <c r="N52" s="1" t="str">
        <f t="shared" si="0"/>
        <v/>
      </c>
      <c r="O52">
        <v>118</v>
      </c>
      <c r="P52" s="1">
        <v>9.1001829999999995E-3</v>
      </c>
      <c r="Q52" s="1">
        <v>0.6</v>
      </c>
      <c r="R52" s="38">
        <v>22.45315076</v>
      </c>
    </row>
    <row r="53" spans="1:18" x14ac:dyDescent="0.35">
      <c r="A53">
        <v>1</v>
      </c>
      <c r="B53">
        <v>40</v>
      </c>
      <c r="C53">
        <v>2000</v>
      </c>
      <c r="D53">
        <v>2</v>
      </c>
      <c r="E53" s="38">
        <v>28376.50563</v>
      </c>
      <c r="F53" s="38">
        <v>6982.3558890000004</v>
      </c>
      <c r="G53" s="38">
        <v>9972.9016150000007</v>
      </c>
      <c r="H53" s="38">
        <v>8607.1196799999998</v>
      </c>
      <c r="I53" s="38">
        <v>1485.0375300000001</v>
      </c>
      <c r="J53" s="27">
        <v>635.74997919999998</v>
      </c>
      <c r="K53" s="38">
        <v>693.34093710000002</v>
      </c>
      <c r="L53">
        <v>2</v>
      </c>
      <c r="M53" s="1">
        <v>0.758299897</v>
      </c>
      <c r="N53" s="1" t="str">
        <f t="shared" si="0"/>
        <v/>
      </c>
      <c r="O53">
        <v>300</v>
      </c>
      <c r="P53" s="1">
        <v>6.9874530000000004E-2</v>
      </c>
      <c r="Q53" s="1">
        <v>0.6</v>
      </c>
      <c r="R53" s="38">
        <v>22.45315076</v>
      </c>
    </row>
    <row r="54" spans="1:18" x14ac:dyDescent="0.35">
      <c r="A54">
        <v>1</v>
      </c>
      <c r="B54">
        <v>40</v>
      </c>
      <c r="C54">
        <v>2000</v>
      </c>
      <c r="D54">
        <v>3</v>
      </c>
      <c r="E54" s="38">
        <v>40264.832920000001</v>
      </c>
      <c r="F54" s="38">
        <v>11107.43901</v>
      </c>
      <c r="G54" s="38">
        <v>14262.02209</v>
      </c>
      <c r="H54" s="38">
        <v>9844.2275079999999</v>
      </c>
      <c r="I54" s="38">
        <v>3593.2121059999999</v>
      </c>
      <c r="J54" s="27">
        <v>635.74997919999998</v>
      </c>
      <c r="K54" s="38">
        <v>822.18222040000001</v>
      </c>
      <c r="L54">
        <v>3</v>
      </c>
      <c r="M54" s="1">
        <v>0.867290915</v>
      </c>
      <c r="N54" s="1">
        <f t="shared" si="0"/>
        <v>0.2961273568506711</v>
      </c>
      <c r="O54">
        <v>175</v>
      </c>
      <c r="P54" s="1">
        <v>4.7579120000000004E-3</v>
      </c>
      <c r="Q54" s="1">
        <v>0.6</v>
      </c>
      <c r="R54" s="38">
        <v>22.45315076</v>
      </c>
    </row>
    <row r="55" spans="1:18" x14ac:dyDescent="0.35">
      <c r="A55">
        <v>1</v>
      </c>
      <c r="B55">
        <v>40</v>
      </c>
      <c r="C55">
        <v>2000</v>
      </c>
      <c r="D55">
        <v>1</v>
      </c>
      <c r="E55" s="38">
        <v>31849.660370000001</v>
      </c>
      <c r="F55" s="38">
        <v>6873.2482280000004</v>
      </c>
      <c r="G55" s="38">
        <v>13119.47163</v>
      </c>
      <c r="H55" s="38">
        <v>9650.7809720000005</v>
      </c>
      <c r="I55" s="38">
        <v>1078.4888309999999</v>
      </c>
      <c r="J55" s="27">
        <v>635.74997919999998</v>
      </c>
      <c r="K55" s="38">
        <v>491.9207298</v>
      </c>
      <c r="L55">
        <v>1</v>
      </c>
      <c r="M55" s="1">
        <v>0.85024799100000004</v>
      </c>
      <c r="N55" s="1" t="str">
        <f t="shared" si="0"/>
        <v/>
      </c>
      <c r="O55">
        <v>26</v>
      </c>
      <c r="P55" s="1">
        <v>9.5020590000000002E-3</v>
      </c>
      <c r="Q55" s="1">
        <v>0.4</v>
      </c>
      <c r="R55" s="38">
        <v>50.519589209999999</v>
      </c>
    </row>
    <row r="56" spans="1:18" x14ac:dyDescent="0.35">
      <c r="A56">
        <v>1</v>
      </c>
      <c r="B56">
        <v>40</v>
      </c>
      <c r="C56">
        <v>2000</v>
      </c>
      <c r="D56">
        <v>2</v>
      </c>
      <c r="E56" s="38">
        <v>31401.080890000001</v>
      </c>
      <c r="F56" s="38">
        <v>6755.8230089999997</v>
      </c>
      <c r="G56" s="38">
        <v>12912.898450000001</v>
      </c>
      <c r="H56" s="38">
        <v>9552.2035030000006</v>
      </c>
      <c r="I56" s="38">
        <v>1052.497036</v>
      </c>
      <c r="J56" s="27">
        <v>635.74997919999998</v>
      </c>
      <c r="K56" s="38">
        <v>491.90891579999999</v>
      </c>
      <c r="L56">
        <v>1</v>
      </c>
      <c r="M56" s="1">
        <v>0.841563171</v>
      </c>
      <c r="N56" s="1" t="str">
        <f t="shared" si="0"/>
        <v/>
      </c>
      <c r="O56">
        <v>300</v>
      </c>
      <c r="P56" s="1">
        <v>1.1595161999999999E-2</v>
      </c>
      <c r="Q56" s="1">
        <v>0.4</v>
      </c>
      <c r="R56" s="38">
        <v>50.519589209999999</v>
      </c>
    </row>
    <row r="57" spans="1:18" x14ac:dyDescent="0.35">
      <c r="A57">
        <v>1</v>
      </c>
      <c r="B57">
        <v>40</v>
      </c>
      <c r="C57">
        <v>2000</v>
      </c>
      <c r="D57">
        <v>3</v>
      </c>
      <c r="E57" s="38">
        <v>48138.132400000002</v>
      </c>
      <c r="F57" s="38">
        <v>17621.63939</v>
      </c>
      <c r="G57" s="38">
        <v>15446.97508</v>
      </c>
      <c r="H57" s="38">
        <v>9963.6145429999997</v>
      </c>
      <c r="I57" s="38">
        <v>3635.6620710000002</v>
      </c>
      <c r="J57" s="27">
        <v>635.74997919999998</v>
      </c>
      <c r="K57" s="38">
        <v>834.49133570000004</v>
      </c>
      <c r="L57">
        <v>3</v>
      </c>
      <c r="M57" s="1">
        <v>0.87780908899999999</v>
      </c>
      <c r="N57" s="1">
        <f t="shared" si="0"/>
        <v>0.2389317272643138</v>
      </c>
      <c r="O57">
        <v>301</v>
      </c>
      <c r="P57" s="1">
        <v>0.190410523</v>
      </c>
      <c r="Q57" s="1">
        <v>0.4</v>
      </c>
      <c r="R57" s="38">
        <v>50.519589209999999</v>
      </c>
    </row>
    <row r="58" spans="1:18" x14ac:dyDescent="0.35">
      <c r="A58">
        <v>1</v>
      </c>
      <c r="B58">
        <v>70</v>
      </c>
      <c r="C58">
        <v>500</v>
      </c>
      <c r="D58">
        <v>1</v>
      </c>
      <c r="E58" s="38">
        <v>20357.94008</v>
      </c>
      <c r="F58" s="38">
        <v>3759.6047800000001</v>
      </c>
      <c r="G58" s="38">
        <v>6028.0253140000004</v>
      </c>
      <c r="H58" s="38">
        <v>6128.2327310000001</v>
      </c>
      <c r="I58" s="38">
        <v>2615.6612289999998</v>
      </c>
      <c r="J58" s="27">
        <v>635.74997919999998</v>
      </c>
      <c r="K58" s="38">
        <v>1190.6660420000001</v>
      </c>
      <c r="L58">
        <v>6</v>
      </c>
      <c r="M58" s="1">
        <v>0.40163989900000002</v>
      </c>
      <c r="N58" s="1" t="str">
        <f t="shared" si="0"/>
        <v/>
      </c>
      <c r="O58">
        <v>44</v>
      </c>
      <c r="P58" s="1">
        <v>9.9353949999999996E-3</v>
      </c>
      <c r="Q58" s="1">
        <v>0.8</v>
      </c>
      <c r="R58" s="38">
        <v>3.2468420149999999</v>
      </c>
    </row>
    <row r="59" spans="1:18" x14ac:dyDescent="0.35">
      <c r="A59">
        <v>1</v>
      </c>
      <c r="B59">
        <v>70</v>
      </c>
      <c r="C59">
        <v>500</v>
      </c>
      <c r="D59">
        <v>2</v>
      </c>
      <c r="E59" s="38">
        <v>20013.681759999999</v>
      </c>
      <c r="F59" s="38">
        <v>3738.5487210000001</v>
      </c>
      <c r="G59" s="38">
        <v>5909.425029</v>
      </c>
      <c r="H59" s="38">
        <v>6000.3649240000004</v>
      </c>
      <c r="I59" s="38">
        <v>2543.1558460000001</v>
      </c>
      <c r="J59" s="27">
        <v>635.74997919999998</v>
      </c>
      <c r="K59" s="38">
        <v>1186.4372579999999</v>
      </c>
      <c r="L59">
        <v>6</v>
      </c>
      <c r="M59" s="1">
        <v>0.39325953699999999</v>
      </c>
      <c r="N59" s="1" t="str">
        <f t="shared" si="0"/>
        <v/>
      </c>
      <c r="O59">
        <v>47</v>
      </c>
      <c r="P59" s="1">
        <v>9.9219760000000008E-3</v>
      </c>
      <c r="Q59" s="1">
        <v>0.8</v>
      </c>
      <c r="R59" s="38">
        <v>3.2468420149999999</v>
      </c>
    </row>
    <row r="60" spans="1:18" x14ac:dyDescent="0.35">
      <c r="A60">
        <v>1</v>
      </c>
      <c r="B60">
        <v>70</v>
      </c>
      <c r="C60">
        <v>500</v>
      </c>
      <c r="D60">
        <v>3</v>
      </c>
      <c r="E60" s="38">
        <v>28137.676060000002</v>
      </c>
      <c r="F60" s="38">
        <v>4062.7960330000001</v>
      </c>
      <c r="G60" s="38">
        <v>8507.7952989999994</v>
      </c>
      <c r="H60" s="38">
        <v>8575.1561739999997</v>
      </c>
      <c r="I60" s="38">
        <v>5167.6179199999997</v>
      </c>
      <c r="J60" s="27">
        <v>635.74997919999998</v>
      </c>
      <c r="K60" s="38">
        <v>1188.5606519999999</v>
      </c>
      <c r="L60">
        <v>6</v>
      </c>
      <c r="M60" s="1">
        <v>0.56200947499999998</v>
      </c>
      <c r="N60" s="1">
        <f t="shared" si="0"/>
        <v>0.303033299689701</v>
      </c>
      <c r="O60">
        <v>124</v>
      </c>
      <c r="P60" s="1">
        <v>9.2029959999999997E-3</v>
      </c>
      <c r="Q60" s="1">
        <v>0.8</v>
      </c>
      <c r="R60" s="38">
        <v>3.2468420149999999</v>
      </c>
    </row>
    <row r="61" spans="1:18" x14ac:dyDescent="0.35">
      <c r="A61">
        <v>1</v>
      </c>
      <c r="B61">
        <v>70</v>
      </c>
      <c r="C61">
        <v>500</v>
      </c>
      <c r="D61">
        <v>1</v>
      </c>
      <c r="E61" s="38">
        <v>21561.638849999999</v>
      </c>
      <c r="F61" s="38">
        <v>4350.0614830000004</v>
      </c>
      <c r="G61" s="38">
        <v>6511.3801560000002</v>
      </c>
      <c r="H61" s="38">
        <v>6588.0764870000003</v>
      </c>
      <c r="I61" s="38">
        <v>2388.9732009999998</v>
      </c>
      <c r="J61" s="27">
        <v>635.74997919999998</v>
      </c>
      <c r="K61" s="38">
        <v>1087.3975479999999</v>
      </c>
      <c r="L61">
        <v>5</v>
      </c>
      <c r="M61" s="1">
        <v>0.431777723</v>
      </c>
      <c r="N61" s="1" t="str">
        <f t="shared" si="0"/>
        <v/>
      </c>
      <c r="O61">
        <v>80</v>
      </c>
      <c r="P61" s="1">
        <v>9.8378289999999993E-3</v>
      </c>
      <c r="Q61" s="1">
        <v>0.6</v>
      </c>
      <c r="R61" s="38">
        <v>8.6582453719999997</v>
      </c>
    </row>
    <row r="62" spans="1:18" x14ac:dyDescent="0.35">
      <c r="A62">
        <v>1</v>
      </c>
      <c r="B62">
        <v>70</v>
      </c>
      <c r="C62">
        <v>500</v>
      </c>
      <c r="D62">
        <v>2</v>
      </c>
      <c r="E62" s="38">
        <v>21272.057690000001</v>
      </c>
      <c r="F62" s="38">
        <v>4966.7548930000003</v>
      </c>
      <c r="G62" s="38">
        <v>5930.5580540000001</v>
      </c>
      <c r="H62" s="38">
        <v>6015.4580980000001</v>
      </c>
      <c r="I62" s="38">
        <v>2539.658649</v>
      </c>
      <c r="J62" s="27">
        <v>635.74997919999998</v>
      </c>
      <c r="K62" s="38">
        <v>1183.878019</v>
      </c>
      <c r="L62">
        <v>6</v>
      </c>
      <c r="M62" s="1">
        <v>0.39424873199999999</v>
      </c>
      <c r="N62" s="1" t="str">
        <f t="shared" si="0"/>
        <v/>
      </c>
      <c r="O62">
        <v>65</v>
      </c>
      <c r="P62" s="1">
        <v>9.8289450000000004E-3</v>
      </c>
      <c r="Q62" s="1">
        <v>0.6</v>
      </c>
      <c r="R62" s="38">
        <v>8.6582453719999997</v>
      </c>
    </row>
    <row r="63" spans="1:18" x14ac:dyDescent="0.35">
      <c r="A63">
        <v>1</v>
      </c>
      <c r="B63">
        <v>70</v>
      </c>
      <c r="C63">
        <v>500</v>
      </c>
      <c r="D63">
        <v>3</v>
      </c>
      <c r="E63" s="38">
        <v>29927.81234</v>
      </c>
      <c r="F63" s="38">
        <v>5828.3865919999998</v>
      </c>
      <c r="G63" s="38">
        <v>8525.5232570000007</v>
      </c>
      <c r="H63" s="38">
        <v>8592.8841319999992</v>
      </c>
      <c r="I63" s="38">
        <v>5157.8810739999999</v>
      </c>
      <c r="J63" s="27">
        <v>635.74997919999998</v>
      </c>
      <c r="K63" s="38">
        <v>1187.387311</v>
      </c>
      <c r="L63">
        <v>6</v>
      </c>
      <c r="M63" s="1">
        <v>0.56317135299999999</v>
      </c>
      <c r="N63" s="1">
        <f t="shared" si="0"/>
        <v>0.30130213459274796</v>
      </c>
      <c r="O63">
        <v>141</v>
      </c>
      <c r="P63" s="1">
        <v>9.6206120000000006E-3</v>
      </c>
      <c r="Q63" s="1">
        <v>0.6</v>
      </c>
      <c r="R63" s="38">
        <v>8.6582453719999997</v>
      </c>
    </row>
    <row r="64" spans="1:18" x14ac:dyDescent="0.35">
      <c r="A64">
        <v>1</v>
      </c>
      <c r="B64">
        <v>70</v>
      </c>
      <c r="C64">
        <v>500</v>
      </c>
      <c r="D64">
        <v>1</v>
      </c>
      <c r="E64" s="38">
        <v>23821.789720000001</v>
      </c>
      <c r="F64" s="38">
        <v>5689.0553950000003</v>
      </c>
      <c r="G64" s="38">
        <v>7182.3970280000003</v>
      </c>
      <c r="H64" s="38">
        <v>7243.1541790000001</v>
      </c>
      <c r="I64" s="38">
        <v>2117.179983</v>
      </c>
      <c r="J64" s="27">
        <v>635.74997919999998</v>
      </c>
      <c r="K64" s="38">
        <v>954.25315720000003</v>
      </c>
      <c r="L64">
        <v>4</v>
      </c>
      <c r="M64" s="1">
        <v>0.474711037</v>
      </c>
      <c r="N64" s="1" t="str">
        <f t="shared" si="0"/>
        <v/>
      </c>
      <c r="O64">
        <v>300</v>
      </c>
      <c r="P64" s="1">
        <v>1.0233445000000001E-2</v>
      </c>
      <c r="Q64" s="1">
        <v>0.4</v>
      </c>
      <c r="R64" s="38">
        <v>19.481052089999999</v>
      </c>
    </row>
    <row r="65" spans="1:18" x14ac:dyDescent="0.35">
      <c r="A65">
        <v>1</v>
      </c>
      <c r="B65">
        <v>70</v>
      </c>
      <c r="C65">
        <v>500</v>
      </c>
      <c r="D65">
        <v>2</v>
      </c>
      <c r="E65" s="38">
        <v>23675.14948</v>
      </c>
      <c r="F65" s="38">
        <v>6554.8212670000003</v>
      </c>
      <c r="G65" s="38">
        <v>6504.9526070000002</v>
      </c>
      <c r="H65" s="38">
        <v>6565.4691009999997</v>
      </c>
      <c r="I65" s="38">
        <v>2327.0960920000002</v>
      </c>
      <c r="J65" s="27">
        <v>635.74997919999998</v>
      </c>
      <c r="K65" s="38">
        <v>1087.06043</v>
      </c>
      <c r="L65">
        <v>5</v>
      </c>
      <c r="M65" s="1">
        <v>0.43029605199999998</v>
      </c>
      <c r="N65" s="1" t="str">
        <f t="shared" si="0"/>
        <v/>
      </c>
      <c r="O65">
        <v>301</v>
      </c>
      <c r="P65" s="1">
        <v>1.6268613000000001E-2</v>
      </c>
      <c r="Q65" s="1">
        <v>0.4</v>
      </c>
      <c r="R65" s="38">
        <v>19.481052089999999</v>
      </c>
    </row>
    <row r="66" spans="1:18" x14ac:dyDescent="0.35">
      <c r="A66">
        <v>1</v>
      </c>
      <c r="B66">
        <v>70</v>
      </c>
      <c r="C66">
        <v>500</v>
      </c>
      <c r="D66">
        <v>3</v>
      </c>
      <c r="E66" s="38">
        <v>33528.225010000002</v>
      </c>
      <c r="F66" s="38">
        <v>8320.7830140000005</v>
      </c>
      <c r="G66" s="38">
        <v>9563.8394410000001</v>
      </c>
      <c r="H66" s="38">
        <v>9199.0971270000009</v>
      </c>
      <c r="I66" s="38">
        <v>4720.0653439999996</v>
      </c>
      <c r="J66" s="27">
        <v>635.74997919999998</v>
      </c>
      <c r="K66" s="38">
        <v>1088.690104</v>
      </c>
      <c r="L66">
        <v>5</v>
      </c>
      <c r="M66" s="1">
        <v>0.60290211000000005</v>
      </c>
      <c r="N66" s="1">
        <f t="shared" si="0"/>
        <v>0.29409714447452223</v>
      </c>
      <c r="O66">
        <v>300</v>
      </c>
      <c r="P66" s="1">
        <v>2.1269757E-2</v>
      </c>
      <c r="Q66" s="1">
        <v>0.4</v>
      </c>
      <c r="R66" s="38">
        <v>19.481052089999999</v>
      </c>
    </row>
    <row r="67" spans="1:18" x14ac:dyDescent="0.35">
      <c r="A67">
        <v>1</v>
      </c>
      <c r="B67">
        <v>70</v>
      </c>
      <c r="C67">
        <v>1000</v>
      </c>
      <c r="D67">
        <v>1</v>
      </c>
      <c r="E67" s="38">
        <v>23295.35945</v>
      </c>
      <c r="F67" s="38">
        <v>5012.5521010000002</v>
      </c>
      <c r="G67" s="38">
        <v>7266.1387969999996</v>
      </c>
      <c r="H67" s="38">
        <v>7319.3189229999998</v>
      </c>
      <c r="I67" s="38">
        <v>2109.6856630000002</v>
      </c>
      <c r="J67" s="27">
        <v>635.74997919999998</v>
      </c>
      <c r="K67" s="38">
        <v>951.91399019999994</v>
      </c>
      <c r="L67">
        <v>4</v>
      </c>
      <c r="M67" s="1">
        <v>0.479702819</v>
      </c>
      <c r="N67" s="1" t="str">
        <f t="shared" si="0"/>
        <v/>
      </c>
      <c r="O67">
        <v>69</v>
      </c>
      <c r="P67" s="1">
        <v>9.5139950000000008E-3</v>
      </c>
      <c r="Q67" s="1">
        <v>0.8</v>
      </c>
      <c r="R67" s="38">
        <v>5.3660488390000003</v>
      </c>
    </row>
    <row r="68" spans="1:18" x14ac:dyDescent="0.35">
      <c r="A68">
        <v>1</v>
      </c>
      <c r="B68">
        <v>70</v>
      </c>
      <c r="C68">
        <v>1000</v>
      </c>
      <c r="D68">
        <v>2</v>
      </c>
      <c r="E68" s="38">
        <v>23227.560290000001</v>
      </c>
      <c r="F68" s="38">
        <v>4983.2456949999996</v>
      </c>
      <c r="G68" s="38">
        <v>7276.9102000000003</v>
      </c>
      <c r="H68" s="38">
        <v>7326.1551330000002</v>
      </c>
      <c r="I68" s="38">
        <v>2048.6248089999999</v>
      </c>
      <c r="J68" s="27">
        <v>635.74997919999998</v>
      </c>
      <c r="K68" s="38">
        <v>956.87447269999996</v>
      </c>
      <c r="L68">
        <v>4</v>
      </c>
      <c r="M68" s="1">
        <v>0.48015085899999999</v>
      </c>
      <c r="N68" s="1" t="str">
        <f t="shared" ref="N68:N131" si="1">IF(D68&lt;&gt;3,"",(SUMIFS($E:$E,$A:$A,A68,$B:$B,B68,$C:$C,C68,$Q:$Q,Q68,$D:$D,1)+SUMIFS($E:$E,$A:$A,A68,$B:$B,B68,$C:$C,C68,$Q:$Q,Q68,$D:$D,2)-E68)/(SUMIFS($E:$E,$A:$A,A68,$B:$B,B68,$C:$C,C68,$Q:$Q,Q68,$D:$D,1)+SUMIFS($E:$E,$A:$A,A68,$B:$B,B68,$C:$C,C68,$Q:$Q,Q68,$D:$D,2)))</f>
        <v/>
      </c>
      <c r="O68">
        <v>118</v>
      </c>
      <c r="P68" s="1">
        <v>9.9688250000000006E-3</v>
      </c>
      <c r="Q68" s="1">
        <v>0.8</v>
      </c>
      <c r="R68" s="38">
        <v>5.3660488390000003</v>
      </c>
    </row>
    <row r="69" spans="1:18" x14ac:dyDescent="0.35">
      <c r="A69">
        <v>1</v>
      </c>
      <c r="B69">
        <v>70</v>
      </c>
      <c r="C69">
        <v>1000</v>
      </c>
      <c r="D69">
        <v>3</v>
      </c>
      <c r="E69" s="38">
        <v>31655.647440000001</v>
      </c>
      <c r="F69" s="38">
        <v>6611.3574479999997</v>
      </c>
      <c r="G69" s="38">
        <v>9406.7152850000002</v>
      </c>
      <c r="H69" s="38">
        <v>9168.1455440000009</v>
      </c>
      <c r="I69" s="38">
        <v>4743.0927229999998</v>
      </c>
      <c r="J69" s="27">
        <v>635.74997919999998</v>
      </c>
      <c r="K69" s="38">
        <v>1090.586458</v>
      </c>
      <c r="L69">
        <v>5</v>
      </c>
      <c r="M69" s="1">
        <v>0.60087356599999997</v>
      </c>
      <c r="N69" s="1">
        <f t="shared" si="1"/>
        <v>0.31956877133008588</v>
      </c>
      <c r="O69">
        <v>81</v>
      </c>
      <c r="P69" s="1">
        <v>5.8935599999999999E-3</v>
      </c>
      <c r="Q69" s="1">
        <v>0.8</v>
      </c>
      <c r="R69" s="38">
        <v>5.3660488390000003</v>
      </c>
    </row>
    <row r="70" spans="1:18" x14ac:dyDescent="0.35">
      <c r="A70">
        <v>1</v>
      </c>
      <c r="B70">
        <v>70</v>
      </c>
      <c r="C70">
        <v>1000</v>
      </c>
      <c r="D70">
        <v>1</v>
      </c>
      <c r="E70" s="38">
        <v>24914.130679999998</v>
      </c>
      <c r="F70" s="38">
        <v>5326.8581560000002</v>
      </c>
      <c r="G70" s="38">
        <v>8134.5392169999996</v>
      </c>
      <c r="H70" s="38">
        <v>8184.1295019999998</v>
      </c>
      <c r="I70" s="38">
        <v>1818.0322249999999</v>
      </c>
      <c r="J70" s="27">
        <v>635.74997919999998</v>
      </c>
      <c r="K70" s="38">
        <v>814.82160299999998</v>
      </c>
      <c r="L70">
        <v>3</v>
      </c>
      <c r="M70" s="1">
        <v>0.53638187299999995</v>
      </c>
      <c r="N70" s="1" t="str">
        <f t="shared" si="1"/>
        <v/>
      </c>
      <c r="O70">
        <v>239</v>
      </c>
      <c r="P70" s="1">
        <v>9.8231039999999992E-3</v>
      </c>
      <c r="Q70" s="1">
        <v>0.6</v>
      </c>
      <c r="R70" s="38">
        <v>14.30946357</v>
      </c>
    </row>
    <row r="71" spans="1:18" x14ac:dyDescent="0.35">
      <c r="A71">
        <v>1</v>
      </c>
      <c r="B71">
        <v>70</v>
      </c>
      <c r="C71">
        <v>1000</v>
      </c>
      <c r="D71">
        <v>2</v>
      </c>
      <c r="E71" s="38">
        <v>24877.005819999998</v>
      </c>
      <c r="F71" s="38">
        <v>6639.3961550000004</v>
      </c>
      <c r="G71" s="38">
        <v>7264.406669</v>
      </c>
      <c r="H71" s="38">
        <v>7314.2884750000003</v>
      </c>
      <c r="I71" s="38">
        <v>2062.2258849999998</v>
      </c>
      <c r="J71" s="27">
        <v>635.74997919999998</v>
      </c>
      <c r="K71" s="38">
        <v>960.93865900000003</v>
      </c>
      <c r="L71">
        <v>4</v>
      </c>
      <c r="M71" s="1">
        <v>0.47937312700000001</v>
      </c>
      <c r="N71" s="1" t="str">
        <f t="shared" si="1"/>
        <v/>
      </c>
      <c r="O71">
        <v>300</v>
      </c>
      <c r="P71" s="1">
        <v>2.4179697999999999E-2</v>
      </c>
      <c r="Q71" s="1">
        <v>0.6</v>
      </c>
      <c r="R71" s="38">
        <v>14.30946357</v>
      </c>
    </row>
    <row r="72" spans="1:18" x14ac:dyDescent="0.35">
      <c r="A72">
        <v>1</v>
      </c>
      <c r="B72">
        <v>70</v>
      </c>
      <c r="C72">
        <v>1000</v>
      </c>
      <c r="D72">
        <v>3</v>
      </c>
      <c r="E72" s="38">
        <v>34786.466339999999</v>
      </c>
      <c r="F72" s="38">
        <v>9272.8895859999993</v>
      </c>
      <c r="G72" s="38">
        <v>9694.1803490000002</v>
      </c>
      <c r="H72" s="38">
        <v>9381.0234550000005</v>
      </c>
      <c r="I72" s="38">
        <v>4716.0301019999997</v>
      </c>
      <c r="J72" s="27">
        <v>635.74997919999998</v>
      </c>
      <c r="K72" s="38">
        <v>1086.592864</v>
      </c>
      <c r="L72">
        <v>5</v>
      </c>
      <c r="M72" s="1">
        <v>0.61482542900000003</v>
      </c>
      <c r="N72" s="1">
        <f t="shared" si="1"/>
        <v>0.3013522328416825</v>
      </c>
      <c r="O72">
        <v>300</v>
      </c>
      <c r="P72" s="1">
        <v>2.7834860999999999E-2</v>
      </c>
      <c r="Q72" s="1">
        <v>0.6</v>
      </c>
      <c r="R72" s="38">
        <v>14.30946357</v>
      </c>
    </row>
    <row r="73" spans="1:18" x14ac:dyDescent="0.35">
      <c r="A73">
        <v>1</v>
      </c>
      <c r="B73">
        <v>70</v>
      </c>
      <c r="C73">
        <v>1000</v>
      </c>
      <c r="D73">
        <v>1</v>
      </c>
      <c r="E73" s="38">
        <v>27907.798149999999</v>
      </c>
      <c r="F73" s="38">
        <v>8262.4156189999994</v>
      </c>
      <c r="G73" s="38">
        <v>8180.6297969999996</v>
      </c>
      <c r="H73" s="38">
        <v>8182.8417360000003</v>
      </c>
      <c r="I73" s="38">
        <v>1827.4028000000001</v>
      </c>
      <c r="J73" s="27">
        <v>635.74997919999998</v>
      </c>
      <c r="K73" s="38">
        <v>818.75821570000005</v>
      </c>
      <c r="L73">
        <v>3</v>
      </c>
      <c r="M73" s="1">
        <v>0.53629747400000005</v>
      </c>
      <c r="N73" s="1" t="str">
        <f t="shared" si="1"/>
        <v/>
      </c>
      <c r="O73">
        <v>300</v>
      </c>
      <c r="P73" s="1">
        <v>3.2655521E-2</v>
      </c>
      <c r="Q73" s="1">
        <v>0.4</v>
      </c>
      <c r="R73" s="38">
        <v>32.19629303</v>
      </c>
    </row>
    <row r="74" spans="1:18" x14ac:dyDescent="0.35">
      <c r="A74">
        <v>1</v>
      </c>
      <c r="B74">
        <v>70</v>
      </c>
      <c r="C74">
        <v>1000</v>
      </c>
      <c r="D74">
        <v>2</v>
      </c>
      <c r="E74" s="38">
        <v>27655.866839999999</v>
      </c>
      <c r="F74" s="38">
        <v>6259.1106669999999</v>
      </c>
      <c r="G74" s="38">
        <v>9346.2994290000006</v>
      </c>
      <c r="H74" s="38">
        <v>9245.801598</v>
      </c>
      <c r="I74" s="38">
        <v>1478.9997940000001</v>
      </c>
      <c r="J74" s="27">
        <v>635.74997919999998</v>
      </c>
      <c r="K74" s="38">
        <v>689.90537019999999</v>
      </c>
      <c r="L74">
        <v>2</v>
      </c>
      <c r="M74" s="1">
        <v>0.60596308700000001</v>
      </c>
      <c r="N74" s="1" t="str">
        <f t="shared" si="1"/>
        <v/>
      </c>
      <c r="O74">
        <v>300</v>
      </c>
      <c r="P74" s="1">
        <v>4.4283152999999999E-2</v>
      </c>
      <c r="Q74" s="1">
        <v>0.4</v>
      </c>
      <c r="R74" s="38">
        <v>32.19629303</v>
      </c>
    </row>
    <row r="75" spans="1:18" x14ac:dyDescent="0.35">
      <c r="A75">
        <v>1</v>
      </c>
      <c r="B75">
        <v>70</v>
      </c>
      <c r="C75">
        <v>1000</v>
      </c>
      <c r="D75">
        <v>3</v>
      </c>
      <c r="E75" s="38">
        <v>38857.915919999999</v>
      </c>
      <c r="F75" s="38">
        <v>10290.807709999999</v>
      </c>
      <c r="G75" s="38">
        <v>12177.43663</v>
      </c>
      <c r="H75" s="38">
        <v>11359.251130000001</v>
      </c>
      <c r="I75" s="38">
        <v>3575.912276</v>
      </c>
      <c r="J75" s="27">
        <v>635.74997919999998</v>
      </c>
      <c r="K75" s="38">
        <v>818.75818770000001</v>
      </c>
      <c r="L75">
        <v>3</v>
      </c>
      <c r="M75" s="1">
        <v>0.74447702599999999</v>
      </c>
      <c r="N75" s="1">
        <f t="shared" si="1"/>
        <v>0.30065959603288578</v>
      </c>
      <c r="O75">
        <v>300</v>
      </c>
      <c r="P75" s="1">
        <v>3.5892642000000002E-2</v>
      </c>
      <c r="Q75" s="1">
        <v>0.4</v>
      </c>
      <c r="R75" s="38">
        <v>32.19629303</v>
      </c>
    </row>
    <row r="76" spans="1:18" x14ac:dyDescent="0.35">
      <c r="A76">
        <v>1</v>
      </c>
      <c r="B76">
        <v>70</v>
      </c>
      <c r="C76">
        <v>2000</v>
      </c>
      <c r="D76">
        <v>1</v>
      </c>
      <c r="E76" s="38">
        <v>26512.192729999999</v>
      </c>
      <c r="F76" s="38">
        <v>5013.3249370000003</v>
      </c>
      <c r="G76" s="38">
        <v>9493.3113190000004</v>
      </c>
      <c r="H76" s="38">
        <v>9172.6207040000008</v>
      </c>
      <c r="I76" s="38">
        <v>1511.746969</v>
      </c>
      <c r="J76" s="27">
        <v>635.74997919999998</v>
      </c>
      <c r="K76" s="38">
        <v>685.43881810000005</v>
      </c>
      <c r="L76">
        <v>2</v>
      </c>
      <c r="M76" s="1">
        <v>0.60116686500000005</v>
      </c>
      <c r="N76" s="1" t="str">
        <f t="shared" si="1"/>
        <v/>
      </c>
      <c r="O76">
        <v>265</v>
      </c>
      <c r="P76" s="1">
        <v>8.5401049999999992E-3</v>
      </c>
      <c r="Q76" s="1">
        <v>0.8</v>
      </c>
      <c r="R76" s="38">
        <v>7.4941884930000002</v>
      </c>
    </row>
    <row r="77" spans="1:18" x14ac:dyDescent="0.35">
      <c r="A77">
        <v>1</v>
      </c>
      <c r="B77">
        <v>70</v>
      </c>
      <c r="C77">
        <v>2000</v>
      </c>
      <c r="D77">
        <v>2</v>
      </c>
      <c r="E77" s="38">
        <v>26167.243589999998</v>
      </c>
      <c r="F77" s="38">
        <v>4986.6754229999997</v>
      </c>
      <c r="G77" s="38">
        <v>9261.3268910000006</v>
      </c>
      <c r="H77" s="38">
        <v>9126.0628629999992</v>
      </c>
      <c r="I77" s="38">
        <v>1471.989354</v>
      </c>
      <c r="J77" s="27">
        <v>635.74997919999998</v>
      </c>
      <c r="K77" s="38">
        <v>685.43908039999997</v>
      </c>
      <c r="L77">
        <v>2</v>
      </c>
      <c r="M77" s="1">
        <v>0.59811549799999997</v>
      </c>
      <c r="N77" s="1" t="str">
        <f t="shared" si="1"/>
        <v/>
      </c>
      <c r="O77">
        <v>88</v>
      </c>
      <c r="P77" s="1">
        <v>8.6833369999999993E-3</v>
      </c>
      <c r="Q77" s="1">
        <v>0.8</v>
      </c>
      <c r="R77" s="38">
        <v>7.4941884930000002</v>
      </c>
    </row>
    <row r="78" spans="1:18" x14ac:dyDescent="0.35">
      <c r="A78">
        <v>1</v>
      </c>
      <c r="B78">
        <v>70</v>
      </c>
      <c r="C78">
        <v>2000</v>
      </c>
      <c r="D78">
        <v>3</v>
      </c>
      <c r="E78" s="38">
        <v>36453.179389999998</v>
      </c>
      <c r="F78" s="38">
        <v>9971.3888999999999</v>
      </c>
      <c r="G78" s="38">
        <v>10771.150170000001</v>
      </c>
      <c r="H78" s="38">
        <v>9965.6520419999997</v>
      </c>
      <c r="I78" s="38">
        <v>4154.9719160000004</v>
      </c>
      <c r="J78" s="27">
        <v>635.74997919999998</v>
      </c>
      <c r="K78" s="38">
        <v>954.26638449999996</v>
      </c>
      <c r="L78">
        <v>4</v>
      </c>
      <c r="M78" s="1">
        <v>0.65314155900000004</v>
      </c>
      <c r="N78" s="1">
        <f t="shared" si="1"/>
        <v>0.30801880322777148</v>
      </c>
      <c r="O78">
        <v>300</v>
      </c>
      <c r="P78" s="1">
        <v>2.7618309000000001E-2</v>
      </c>
      <c r="Q78" s="1">
        <v>0.8</v>
      </c>
      <c r="R78" s="38">
        <v>7.4941884930000002</v>
      </c>
    </row>
    <row r="79" spans="1:18" x14ac:dyDescent="0.35">
      <c r="A79">
        <v>1</v>
      </c>
      <c r="B79">
        <v>70</v>
      </c>
      <c r="C79">
        <v>2000</v>
      </c>
      <c r="D79">
        <v>1</v>
      </c>
      <c r="E79" s="38">
        <v>28201.070609999999</v>
      </c>
      <c r="F79" s="38">
        <v>6702.2005550000003</v>
      </c>
      <c r="G79" s="38">
        <v>9493.3113190000004</v>
      </c>
      <c r="H79" s="38">
        <v>9172.6207040000008</v>
      </c>
      <c r="I79" s="38">
        <v>1511.7478269999999</v>
      </c>
      <c r="J79" s="27">
        <v>635.74997919999998</v>
      </c>
      <c r="K79" s="38">
        <v>685.44022270000005</v>
      </c>
      <c r="L79">
        <v>2</v>
      </c>
      <c r="M79" s="1">
        <v>0.60116686500000005</v>
      </c>
      <c r="N79" s="1" t="str">
        <f t="shared" si="1"/>
        <v/>
      </c>
      <c r="O79">
        <v>112</v>
      </c>
      <c r="P79" s="1">
        <v>9.240748E-3</v>
      </c>
      <c r="Q79" s="1">
        <v>0.6</v>
      </c>
      <c r="R79" s="38">
        <v>19.98450265</v>
      </c>
    </row>
    <row r="80" spans="1:18" x14ac:dyDescent="0.35">
      <c r="A80">
        <v>1</v>
      </c>
      <c r="B80">
        <v>70</v>
      </c>
      <c r="C80">
        <v>2000</v>
      </c>
      <c r="D80">
        <v>2</v>
      </c>
      <c r="E80" s="38">
        <v>27857.468540000002</v>
      </c>
      <c r="F80" s="38">
        <v>6571.5606269999998</v>
      </c>
      <c r="G80" s="38">
        <v>9316.8606830000008</v>
      </c>
      <c r="H80" s="38">
        <v>9225.2946319999992</v>
      </c>
      <c r="I80" s="38">
        <v>1438.660871</v>
      </c>
      <c r="J80" s="27">
        <v>635.74997919999998</v>
      </c>
      <c r="K80" s="38">
        <v>669.34174870000004</v>
      </c>
      <c r="L80">
        <v>2</v>
      </c>
      <c r="M80" s="1">
        <v>0.60461907500000001</v>
      </c>
      <c r="N80" s="1" t="str">
        <f t="shared" si="1"/>
        <v/>
      </c>
      <c r="O80">
        <v>300</v>
      </c>
      <c r="P80" s="1">
        <v>1.774251E-2</v>
      </c>
      <c r="Q80" s="1">
        <v>0.6</v>
      </c>
      <c r="R80" s="38">
        <v>19.98450265</v>
      </c>
    </row>
    <row r="81" spans="1:18" x14ac:dyDescent="0.35">
      <c r="A81">
        <v>1</v>
      </c>
      <c r="B81">
        <v>70</v>
      </c>
      <c r="C81">
        <v>2000</v>
      </c>
      <c r="D81">
        <v>3</v>
      </c>
      <c r="E81" s="38">
        <v>38953.035839999997</v>
      </c>
      <c r="F81" s="38">
        <v>7771.699791</v>
      </c>
      <c r="G81" s="38">
        <v>14862.686729999999</v>
      </c>
      <c r="H81" s="38">
        <v>12013.71046</v>
      </c>
      <c r="I81" s="38">
        <v>2983.7423789999998</v>
      </c>
      <c r="J81" s="27">
        <v>635.74997919999998</v>
      </c>
      <c r="K81" s="38">
        <v>685.44650660000002</v>
      </c>
      <c r="L81">
        <v>2</v>
      </c>
      <c r="M81" s="1">
        <v>0.78736981299999997</v>
      </c>
      <c r="N81" s="1">
        <f t="shared" si="1"/>
        <v>0.30513644431991949</v>
      </c>
      <c r="O81">
        <v>300</v>
      </c>
      <c r="P81" s="1">
        <v>6.1156848E-2</v>
      </c>
      <c r="Q81" s="1">
        <v>0.6</v>
      </c>
      <c r="R81" s="38">
        <v>19.98450265</v>
      </c>
    </row>
    <row r="82" spans="1:18" x14ac:dyDescent="0.35">
      <c r="A82">
        <v>1</v>
      </c>
      <c r="B82">
        <v>70</v>
      </c>
      <c r="C82">
        <v>2000</v>
      </c>
      <c r="D82">
        <v>1</v>
      </c>
      <c r="E82" s="38">
        <v>31012.851930000001</v>
      </c>
      <c r="F82" s="38">
        <v>6337.4457430000002</v>
      </c>
      <c r="G82" s="38">
        <v>11468.46773</v>
      </c>
      <c r="H82" s="38">
        <v>11000.79672</v>
      </c>
      <c r="I82" s="38">
        <v>1078.482769</v>
      </c>
      <c r="J82" s="27">
        <v>635.74997919999998</v>
      </c>
      <c r="K82" s="38">
        <v>491.90898220000003</v>
      </c>
      <c r="L82">
        <v>1</v>
      </c>
      <c r="M82" s="1">
        <v>0.72098418600000003</v>
      </c>
      <c r="N82" s="1" t="str">
        <f t="shared" si="1"/>
        <v/>
      </c>
      <c r="O82">
        <v>300</v>
      </c>
      <c r="P82" s="1">
        <v>1.4314273000000001E-2</v>
      </c>
      <c r="Q82" s="1">
        <v>0.4</v>
      </c>
      <c r="R82" s="38">
        <v>44.965130960000003</v>
      </c>
    </row>
    <row r="83" spans="1:18" x14ac:dyDescent="0.35">
      <c r="A83">
        <v>1</v>
      </c>
      <c r="B83">
        <v>70</v>
      </c>
      <c r="C83">
        <v>2000</v>
      </c>
      <c r="D83">
        <v>2</v>
      </c>
      <c r="E83" s="38">
        <v>30408.76107</v>
      </c>
      <c r="F83" s="38">
        <v>6232.9363869999997</v>
      </c>
      <c r="G83" s="38">
        <v>11143.99826</v>
      </c>
      <c r="H83" s="38">
        <v>10851.667439999999</v>
      </c>
      <c r="I83" s="38">
        <v>1052.4976959999999</v>
      </c>
      <c r="J83" s="27">
        <v>635.74997919999998</v>
      </c>
      <c r="K83" s="38">
        <v>491.91130199999998</v>
      </c>
      <c r="L83">
        <v>1</v>
      </c>
      <c r="M83" s="1">
        <v>0.71121036199999998</v>
      </c>
      <c r="N83" s="1" t="str">
        <f t="shared" si="1"/>
        <v/>
      </c>
      <c r="O83">
        <v>128</v>
      </c>
      <c r="P83" s="1">
        <v>9.4607279999999998E-3</v>
      </c>
      <c r="Q83" s="1">
        <v>0.4</v>
      </c>
      <c r="R83" s="38">
        <v>44.965130960000003</v>
      </c>
    </row>
    <row r="84" spans="1:18" x14ac:dyDescent="0.35">
      <c r="A84">
        <v>1</v>
      </c>
      <c r="B84">
        <v>70</v>
      </c>
      <c r="C84">
        <v>2000</v>
      </c>
      <c r="D84">
        <v>3</v>
      </c>
      <c r="E84" s="38">
        <v>43744.59618</v>
      </c>
      <c r="F84" s="38">
        <v>12486.32062</v>
      </c>
      <c r="G84" s="38">
        <v>15001.54155</v>
      </c>
      <c r="H84" s="38">
        <v>11951.80942</v>
      </c>
      <c r="I84" s="38">
        <v>2983.7359940000001</v>
      </c>
      <c r="J84" s="27">
        <v>635.74997919999998</v>
      </c>
      <c r="K84" s="38">
        <v>685.43861179999999</v>
      </c>
      <c r="L84">
        <v>2</v>
      </c>
      <c r="M84" s="1">
        <v>0.783312864</v>
      </c>
      <c r="N84" s="1">
        <f t="shared" si="1"/>
        <v>0.28779799091241709</v>
      </c>
      <c r="O84">
        <v>300</v>
      </c>
      <c r="P84" s="1">
        <v>9.3266774999999996E-2</v>
      </c>
      <c r="Q84" s="1">
        <v>0.4</v>
      </c>
      <c r="R84" s="38">
        <v>44.965130960000003</v>
      </c>
    </row>
    <row r="85" spans="1:18" x14ac:dyDescent="0.35">
      <c r="A85">
        <v>1</v>
      </c>
      <c r="B85">
        <v>100</v>
      </c>
      <c r="C85">
        <v>500</v>
      </c>
      <c r="D85">
        <v>1</v>
      </c>
      <c r="E85" s="38">
        <v>20249.19268</v>
      </c>
      <c r="F85" s="38">
        <v>3760.791107</v>
      </c>
      <c r="G85" s="38">
        <v>5970.1089819999997</v>
      </c>
      <c r="H85" s="38">
        <v>6070.3566899999996</v>
      </c>
      <c r="I85" s="38">
        <v>2620.0635390000002</v>
      </c>
      <c r="J85" s="27">
        <v>635.74997919999998</v>
      </c>
      <c r="K85" s="38">
        <v>1192.122388</v>
      </c>
      <c r="L85">
        <v>6</v>
      </c>
      <c r="M85" s="1">
        <v>0.22762738800000001</v>
      </c>
      <c r="N85" s="1" t="str">
        <f t="shared" si="1"/>
        <v/>
      </c>
      <c r="O85">
        <v>44</v>
      </c>
      <c r="P85" s="1">
        <v>4.9809219999999996E-3</v>
      </c>
      <c r="Q85" s="1">
        <v>0.8</v>
      </c>
      <c r="R85" s="38">
        <v>3.246448204</v>
      </c>
    </row>
    <row r="86" spans="1:18" x14ac:dyDescent="0.35">
      <c r="A86">
        <v>1</v>
      </c>
      <c r="B86">
        <v>100</v>
      </c>
      <c r="C86">
        <v>500</v>
      </c>
      <c r="D86">
        <v>2</v>
      </c>
      <c r="E86" s="38">
        <v>20009.85281</v>
      </c>
      <c r="F86" s="38">
        <v>3741.4738609999999</v>
      </c>
      <c r="G86" s="38">
        <v>5898.4391930000002</v>
      </c>
      <c r="H86" s="38">
        <v>5989.3790879999997</v>
      </c>
      <c r="I86" s="38">
        <v>2553.5380460000001</v>
      </c>
      <c r="J86" s="27">
        <v>635.74997919999998</v>
      </c>
      <c r="K86" s="38">
        <v>1191.272645</v>
      </c>
      <c r="L86">
        <v>6</v>
      </c>
      <c r="M86" s="1">
        <v>0.224590875</v>
      </c>
      <c r="N86" s="1" t="str">
        <f t="shared" si="1"/>
        <v/>
      </c>
      <c r="O86">
        <v>60</v>
      </c>
      <c r="P86" s="1">
        <v>5.0550109999999999E-3</v>
      </c>
      <c r="Q86" s="1">
        <v>0.8</v>
      </c>
      <c r="R86" s="38">
        <v>3.246448204</v>
      </c>
    </row>
    <row r="87" spans="1:18" x14ac:dyDescent="0.35">
      <c r="A87">
        <v>1</v>
      </c>
      <c r="B87">
        <v>100</v>
      </c>
      <c r="C87">
        <v>500</v>
      </c>
      <c r="D87">
        <v>3</v>
      </c>
      <c r="E87" s="38">
        <v>28146.84834</v>
      </c>
      <c r="F87" s="38">
        <v>4649.5391820000004</v>
      </c>
      <c r="G87" s="38">
        <v>7916.9197549999999</v>
      </c>
      <c r="H87" s="38">
        <v>8064.7984569999999</v>
      </c>
      <c r="I87" s="38">
        <v>5590.2378289999997</v>
      </c>
      <c r="J87" s="27">
        <v>635.74997919999998</v>
      </c>
      <c r="K87" s="38">
        <v>1289.6031399999999</v>
      </c>
      <c r="L87">
        <v>7</v>
      </c>
      <c r="M87" s="1">
        <v>0.30241534399999997</v>
      </c>
      <c r="N87" s="1">
        <f t="shared" si="1"/>
        <v>0.3008565405011544</v>
      </c>
      <c r="O87">
        <v>300</v>
      </c>
      <c r="P87" s="1">
        <v>1.003102E-2</v>
      </c>
      <c r="Q87" s="1">
        <v>0.8</v>
      </c>
      <c r="R87" s="38">
        <v>3.246448204</v>
      </c>
    </row>
    <row r="88" spans="1:18" x14ac:dyDescent="0.35">
      <c r="A88">
        <v>1</v>
      </c>
      <c r="B88">
        <v>100</v>
      </c>
      <c r="C88">
        <v>500</v>
      </c>
      <c r="D88">
        <v>1</v>
      </c>
      <c r="E88" s="38">
        <v>21500.378280000001</v>
      </c>
      <c r="F88" s="38">
        <v>4361.7384359999996</v>
      </c>
      <c r="G88" s="38">
        <v>6463.4354759999997</v>
      </c>
      <c r="H88" s="38">
        <v>6544.2922589999998</v>
      </c>
      <c r="I88" s="38">
        <v>2404.3431810000002</v>
      </c>
      <c r="J88" s="27">
        <v>635.74997919999998</v>
      </c>
      <c r="K88" s="38">
        <v>1090.8189440000001</v>
      </c>
      <c r="L88">
        <v>5</v>
      </c>
      <c r="M88" s="1">
        <v>0.245399114</v>
      </c>
      <c r="N88" s="1" t="str">
        <f t="shared" si="1"/>
        <v/>
      </c>
      <c r="O88">
        <v>75</v>
      </c>
      <c r="P88" s="1">
        <v>6.7321610000000004E-3</v>
      </c>
      <c r="Q88" s="1">
        <v>0.6</v>
      </c>
      <c r="R88" s="38">
        <v>8.6571952109999994</v>
      </c>
    </row>
    <row r="89" spans="1:18" x14ac:dyDescent="0.35">
      <c r="A89">
        <v>1</v>
      </c>
      <c r="B89">
        <v>100</v>
      </c>
      <c r="C89">
        <v>500</v>
      </c>
      <c r="D89">
        <v>2</v>
      </c>
      <c r="E89" s="38">
        <v>21223.506600000001</v>
      </c>
      <c r="F89" s="38">
        <v>4977.784686</v>
      </c>
      <c r="G89" s="38">
        <v>5887.9339989999999</v>
      </c>
      <c r="H89" s="38">
        <v>5978.5003610000003</v>
      </c>
      <c r="I89" s="38">
        <v>2554.2112010000001</v>
      </c>
      <c r="J89" s="27">
        <v>635.74997919999998</v>
      </c>
      <c r="K89" s="38">
        <v>1189.3263730000001</v>
      </c>
      <c r="L89">
        <v>6</v>
      </c>
      <c r="M89" s="1">
        <v>0.224182942</v>
      </c>
      <c r="N89" s="1" t="str">
        <f t="shared" si="1"/>
        <v/>
      </c>
      <c r="O89">
        <v>63</v>
      </c>
      <c r="P89" s="1">
        <v>7.6031060000000001E-3</v>
      </c>
      <c r="Q89" s="1">
        <v>0.6</v>
      </c>
      <c r="R89" s="38">
        <v>8.6571952109999994</v>
      </c>
    </row>
    <row r="90" spans="1:18" x14ac:dyDescent="0.35">
      <c r="A90">
        <v>1</v>
      </c>
      <c r="B90">
        <v>100</v>
      </c>
      <c r="C90">
        <v>500</v>
      </c>
      <c r="D90">
        <v>3</v>
      </c>
      <c r="E90" s="38">
        <v>29920.867539999999</v>
      </c>
      <c r="F90" s="38">
        <v>5813.9805340000003</v>
      </c>
      <c r="G90" s="38">
        <v>8514.75389</v>
      </c>
      <c r="H90" s="38">
        <v>8642.7747039999995</v>
      </c>
      <c r="I90" s="38">
        <v>5130.5119709999999</v>
      </c>
      <c r="J90" s="27">
        <v>635.74997919999998</v>
      </c>
      <c r="K90" s="38">
        <v>1183.0964630000001</v>
      </c>
      <c r="L90">
        <v>6</v>
      </c>
      <c r="M90" s="1">
        <v>0.32408840799999999</v>
      </c>
      <c r="N90" s="1">
        <f t="shared" si="1"/>
        <v>0.29966884743651617</v>
      </c>
      <c r="O90">
        <v>173</v>
      </c>
      <c r="P90" s="1">
        <v>8.7399109999999995E-3</v>
      </c>
      <c r="Q90" s="1">
        <v>0.6</v>
      </c>
      <c r="R90" s="38">
        <v>8.6571952109999994</v>
      </c>
    </row>
    <row r="91" spans="1:18" x14ac:dyDescent="0.35">
      <c r="A91">
        <v>1</v>
      </c>
      <c r="B91">
        <v>100</v>
      </c>
      <c r="C91">
        <v>500</v>
      </c>
      <c r="D91">
        <v>1</v>
      </c>
      <c r="E91" s="38">
        <v>23903.698509999998</v>
      </c>
      <c r="F91" s="38">
        <v>5688.6080030000003</v>
      </c>
      <c r="G91" s="38">
        <v>7223.9737709999999</v>
      </c>
      <c r="H91" s="38">
        <v>7283.9335380000002</v>
      </c>
      <c r="I91" s="38">
        <v>2117.180018</v>
      </c>
      <c r="J91" s="27">
        <v>635.74997919999998</v>
      </c>
      <c r="K91" s="38">
        <v>954.25320239999996</v>
      </c>
      <c r="L91">
        <v>4</v>
      </c>
      <c r="M91" s="1">
        <v>0.27313432300000001</v>
      </c>
      <c r="N91" s="1" t="str">
        <f t="shared" si="1"/>
        <v/>
      </c>
      <c r="O91">
        <v>300</v>
      </c>
      <c r="P91" s="1">
        <v>1.5076498000000001E-2</v>
      </c>
      <c r="Q91" s="1">
        <v>0.4</v>
      </c>
      <c r="R91" s="38">
        <v>19.478689230000001</v>
      </c>
    </row>
    <row r="92" spans="1:18" x14ac:dyDescent="0.35">
      <c r="A92">
        <v>1</v>
      </c>
      <c r="B92">
        <v>100</v>
      </c>
      <c r="C92">
        <v>500</v>
      </c>
      <c r="D92">
        <v>2</v>
      </c>
      <c r="E92" s="38">
        <v>23789.961670000001</v>
      </c>
      <c r="F92" s="38">
        <v>7419.2562809999999</v>
      </c>
      <c r="G92" s="38">
        <v>5965.4666010000001</v>
      </c>
      <c r="H92" s="38">
        <v>6050.3666439999997</v>
      </c>
      <c r="I92" s="38">
        <v>2536.5560879999998</v>
      </c>
      <c r="J92" s="27">
        <v>635.74997919999998</v>
      </c>
      <c r="K92" s="38">
        <v>1182.5660809999999</v>
      </c>
      <c r="L92">
        <v>6</v>
      </c>
      <c r="M92" s="1">
        <v>0.22687779799999999</v>
      </c>
      <c r="N92" s="1" t="str">
        <f t="shared" si="1"/>
        <v/>
      </c>
      <c r="O92">
        <v>300</v>
      </c>
      <c r="P92" s="1">
        <v>2.9985538999999999E-2</v>
      </c>
      <c r="Q92" s="1">
        <v>0.4</v>
      </c>
      <c r="R92" s="38">
        <v>19.478689230000001</v>
      </c>
    </row>
    <row r="93" spans="1:18" x14ac:dyDescent="0.35">
      <c r="A93">
        <v>1</v>
      </c>
      <c r="B93">
        <v>100</v>
      </c>
      <c r="C93">
        <v>500</v>
      </c>
      <c r="D93">
        <v>3</v>
      </c>
      <c r="E93" s="38">
        <v>34510.148730000001</v>
      </c>
      <c r="F93" s="38">
        <v>10380.156709999999</v>
      </c>
      <c r="G93" s="38">
        <v>8246.0483559999993</v>
      </c>
      <c r="H93" s="38">
        <v>8384.3962479999991</v>
      </c>
      <c r="I93" s="38">
        <v>5575.4912700000004</v>
      </c>
      <c r="J93" s="27">
        <v>635.74997919999998</v>
      </c>
      <c r="K93" s="38">
        <v>1288.306165</v>
      </c>
      <c r="L93">
        <v>7</v>
      </c>
      <c r="M93" s="1">
        <v>0.31439968299999999</v>
      </c>
      <c r="N93" s="1">
        <f t="shared" si="1"/>
        <v>0.27642062698153769</v>
      </c>
      <c r="O93">
        <v>300</v>
      </c>
      <c r="P93" s="1">
        <v>4.8205011999999998E-2</v>
      </c>
      <c r="Q93" s="1">
        <v>0.4</v>
      </c>
      <c r="R93" s="38">
        <v>19.478689230000001</v>
      </c>
    </row>
    <row r="94" spans="1:18" x14ac:dyDescent="0.35">
      <c r="A94">
        <v>1</v>
      </c>
      <c r="B94">
        <v>100</v>
      </c>
      <c r="C94">
        <v>1000</v>
      </c>
      <c r="D94">
        <v>1</v>
      </c>
      <c r="E94" s="38">
        <v>23369.048610000002</v>
      </c>
      <c r="F94" s="38">
        <v>5071.4018640000004</v>
      </c>
      <c r="G94" s="38">
        <v>7270.1564969999999</v>
      </c>
      <c r="H94" s="38">
        <v>7321.1006379999999</v>
      </c>
      <c r="I94" s="38">
        <v>2118.6615270000002</v>
      </c>
      <c r="J94" s="27">
        <v>635.74997919999998</v>
      </c>
      <c r="K94" s="38">
        <v>951.97810460000005</v>
      </c>
      <c r="L94">
        <v>4</v>
      </c>
      <c r="M94" s="1">
        <v>0.27452802199999998</v>
      </c>
      <c r="N94" s="1" t="str">
        <f t="shared" si="1"/>
        <v/>
      </c>
      <c r="O94">
        <v>63</v>
      </c>
      <c r="P94" s="1">
        <v>9.9402120000000004E-3</v>
      </c>
      <c r="Q94" s="1">
        <v>0.8</v>
      </c>
      <c r="R94" s="38">
        <v>5.6538693999999996</v>
      </c>
    </row>
    <row r="95" spans="1:18" x14ac:dyDescent="0.35">
      <c r="A95">
        <v>1</v>
      </c>
      <c r="B95">
        <v>100</v>
      </c>
      <c r="C95">
        <v>1000</v>
      </c>
      <c r="D95">
        <v>2</v>
      </c>
      <c r="E95" s="38">
        <v>23158.559539999998</v>
      </c>
      <c r="F95" s="38">
        <v>5034.3865949999999</v>
      </c>
      <c r="G95" s="38">
        <v>7217.0423250000003</v>
      </c>
      <c r="H95" s="38">
        <v>7270.1115630000004</v>
      </c>
      <c r="I95" s="38">
        <v>2045.465316</v>
      </c>
      <c r="J95" s="27">
        <v>635.74997919999998</v>
      </c>
      <c r="K95" s="38">
        <v>955.80376569999999</v>
      </c>
      <c r="L95">
        <v>4</v>
      </c>
      <c r="M95" s="1">
        <v>0.27261602400000001</v>
      </c>
      <c r="N95" s="1" t="str">
        <f t="shared" si="1"/>
        <v/>
      </c>
      <c r="O95">
        <v>161</v>
      </c>
      <c r="P95" s="1">
        <v>9.4634139999999999E-3</v>
      </c>
      <c r="Q95" s="1">
        <v>0.8</v>
      </c>
      <c r="R95" s="38">
        <v>5.6538693999999996</v>
      </c>
    </row>
    <row r="96" spans="1:18" x14ac:dyDescent="0.35">
      <c r="A96">
        <v>1</v>
      </c>
      <c r="B96">
        <v>100</v>
      </c>
      <c r="C96">
        <v>1000</v>
      </c>
      <c r="D96">
        <v>3</v>
      </c>
      <c r="E96" s="38">
        <v>31752.818670000001</v>
      </c>
      <c r="F96" s="38">
        <v>6697.020536</v>
      </c>
      <c r="G96" s="38">
        <v>9243.4506849999998</v>
      </c>
      <c r="H96" s="38">
        <v>9345.1563299999998</v>
      </c>
      <c r="I96" s="38">
        <v>4740.9414630000001</v>
      </c>
      <c r="J96" s="27">
        <v>635.74997919999998</v>
      </c>
      <c r="K96" s="38">
        <v>1090.499679</v>
      </c>
      <c r="L96">
        <v>5</v>
      </c>
      <c r="M96" s="1">
        <v>0.35042644699999997</v>
      </c>
      <c r="N96" s="1">
        <f t="shared" si="1"/>
        <v>0.31754887189489023</v>
      </c>
      <c r="O96">
        <v>145</v>
      </c>
      <c r="P96" s="1">
        <v>6.6208320000000001E-3</v>
      </c>
      <c r="Q96" s="1">
        <v>0.8</v>
      </c>
      <c r="R96" s="38">
        <v>5.6538693999999996</v>
      </c>
    </row>
    <row r="97" spans="1:18" x14ac:dyDescent="0.35">
      <c r="A97">
        <v>1</v>
      </c>
      <c r="B97">
        <v>100</v>
      </c>
      <c r="C97">
        <v>1000</v>
      </c>
      <c r="D97">
        <v>1</v>
      </c>
      <c r="E97" s="38">
        <v>25084.97466</v>
      </c>
      <c r="F97" s="38">
        <v>5464.3011180000003</v>
      </c>
      <c r="G97" s="38">
        <v>8150.6910559999997</v>
      </c>
      <c r="H97" s="38">
        <v>8188.0713830000004</v>
      </c>
      <c r="I97" s="38">
        <v>1827.402799</v>
      </c>
      <c r="J97" s="27">
        <v>635.74997919999998</v>
      </c>
      <c r="K97" s="38">
        <v>818.75832019999996</v>
      </c>
      <c r="L97">
        <v>3</v>
      </c>
      <c r="M97" s="1">
        <v>0.307037856</v>
      </c>
      <c r="N97" s="1" t="str">
        <f t="shared" si="1"/>
        <v/>
      </c>
      <c r="O97">
        <v>132</v>
      </c>
      <c r="P97" s="1">
        <v>9.6388180000000004E-3</v>
      </c>
      <c r="Q97" s="1">
        <v>0.6</v>
      </c>
      <c r="R97" s="38">
        <v>15.076985069999999</v>
      </c>
    </row>
    <row r="98" spans="1:18" x14ac:dyDescent="0.35">
      <c r="A98">
        <v>1</v>
      </c>
      <c r="B98">
        <v>100</v>
      </c>
      <c r="C98">
        <v>1000</v>
      </c>
      <c r="D98">
        <v>2</v>
      </c>
      <c r="E98" s="38">
        <v>24976.335210000001</v>
      </c>
      <c r="F98" s="38">
        <v>5401.4274599999999</v>
      </c>
      <c r="G98" s="38">
        <v>8148.7764029999998</v>
      </c>
      <c r="H98" s="38">
        <v>8179.4756280000001</v>
      </c>
      <c r="I98" s="38">
        <v>1780.7788680000001</v>
      </c>
      <c r="J98" s="27">
        <v>635.74997919999998</v>
      </c>
      <c r="K98" s="38">
        <v>830.12686840000003</v>
      </c>
      <c r="L98">
        <v>3</v>
      </c>
      <c r="M98" s="1">
        <v>0.30671553099999999</v>
      </c>
      <c r="N98" s="1" t="str">
        <f t="shared" si="1"/>
        <v/>
      </c>
      <c r="O98">
        <v>300</v>
      </c>
      <c r="P98" s="1">
        <v>3.2479320999999998E-2</v>
      </c>
      <c r="Q98" s="1">
        <v>0.6</v>
      </c>
      <c r="R98" s="38">
        <v>15.076985069999999</v>
      </c>
    </row>
    <row r="99" spans="1:18" x14ac:dyDescent="0.35">
      <c r="A99">
        <v>1</v>
      </c>
      <c r="B99">
        <v>100</v>
      </c>
      <c r="C99">
        <v>1000</v>
      </c>
      <c r="D99">
        <v>3</v>
      </c>
      <c r="E99" s="38">
        <v>34480.617050000001</v>
      </c>
      <c r="F99" s="38">
        <v>7965.7854790000001</v>
      </c>
      <c r="G99" s="38">
        <v>10345.12657</v>
      </c>
      <c r="H99" s="38">
        <v>10424.69824</v>
      </c>
      <c r="I99" s="38">
        <v>4154.4699529999998</v>
      </c>
      <c r="J99" s="27">
        <v>635.74997919999998</v>
      </c>
      <c r="K99" s="38">
        <v>954.78682149999997</v>
      </c>
      <c r="L99">
        <v>4</v>
      </c>
      <c r="M99" s="1">
        <v>0.39090731499999998</v>
      </c>
      <c r="N99" s="1">
        <f t="shared" si="1"/>
        <v>0.31123222425582125</v>
      </c>
      <c r="O99">
        <v>300</v>
      </c>
      <c r="P99" s="1">
        <v>1.1279361E-2</v>
      </c>
      <c r="Q99" s="1">
        <v>0.6</v>
      </c>
      <c r="R99" s="38">
        <v>15.076985069999999</v>
      </c>
    </row>
    <row r="100" spans="1:18" x14ac:dyDescent="0.35">
      <c r="A100">
        <v>1</v>
      </c>
      <c r="B100">
        <v>100</v>
      </c>
      <c r="C100">
        <v>1000</v>
      </c>
      <c r="D100">
        <v>1</v>
      </c>
      <c r="E100" s="38">
        <v>28943.855810000001</v>
      </c>
      <c r="F100" s="38">
        <v>10438.70477</v>
      </c>
      <c r="G100" s="38">
        <v>7368.2556850000001</v>
      </c>
      <c r="H100" s="38">
        <v>7423.2477099999996</v>
      </c>
      <c r="I100" s="38">
        <v>2122.054341</v>
      </c>
      <c r="J100" s="27">
        <v>635.74997919999998</v>
      </c>
      <c r="K100" s="38">
        <v>955.84332129999996</v>
      </c>
      <c r="L100">
        <v>4</v>
      </c>
      <c r="M100" s="1">
        <v>0.278358353</v>
      </c>
      <c r="N100" s="1" t="str">
        <f t="shared" si="1"/>
        <v/>
      </c>
      <c r="O100">
        <v>301</v>
      </c>
      <c r="P100" s="1">
        <v>0.13400548300000001</v>
      </c>
      <c r="Q100" s="1">
        <v>0.4</v>
      </c>
      <c r="R100" s="38">
        <v>33.923216400000001</v>
      </c>
    </row>
    <row r="101" spans="1:18" x14ac:dyDescent="0.35">
      <c r="A101">
        <v>1</v>
      </c>
      <c r="B101">
        <v>100</v>
      </c>
      <c r="C101">
        <v>1000</v>
      </c>
      <c r="D101">
        <v>2</v>
      </c>
      <c r="E101" s="38">
        <v>27703.01856</v>
      </c>
      <c r="F101" s="38">
        <v>6409.1499299999996</v>
      </c>
      <c r="G101" s="38">
        <v>9255.5704650000007</v>
      </c>
      <c r="H101" s="38">
        <v>9275.3990360000007</v>
      </c>
      <c r="I101" s="38">
        <v>1453.158064</v>
      </c>
      <c r="J101" s="27">
        <v>635.74997919999998</v>
      </c>
      <c r="K101" s="38">
        <v>673.99108839999997</v>
      </c>
      <c r="L101">
        <v>2</v>
      </c>
      <c r="M101" s="1">
        <v>0.34781067500000001</v>
      </c>
      <c r="N101" s="1" t="str">
        <f t="shared" si="1"/>
        <v/>
      </c>
      <c r="O101">
        <v>300</v>
      </c>
      <c r="P101" s="1">
        <v>1.4239419999999999E-2</v>
      </c>
      <c r="Q101" s="1">
        <v>0.4</v>
      </c>
      <c r="R101" s="38">
        <v>33.923216400000001</v>
      </c>
    </row>
    <row r="102" spans="1:18" x14ac:dyDescent="0.35">
      <c r="A102">
        <v>1</v>
      </c>
      <c r="B102">
        <v>100</v>
      </c>
      <c r="C102">
        <v>1000</v>
      </c>
      <c r="D102">
        <v>3</v>
      </c>
      <c r="E102" s="38">
        <v>39184.4611</v>
      </c>
      <c r="F102" s="38">
        <v>8402.3740660000003</v>
      </c>
      <c r="G102" s="38">
        <v>13220.99842</v>
      </c>
      <c r="H102" s="38">
        <v>13256.14392</v>
      </c>
      <c r="I102" s="38">
        <v>2983.7461010000002</v>
      </c>
      <c r="J102" s="27">
        <v>635.74997919999998</v>
      </c>
      <c r="K102" s="38">
        <v>685.44861219999996</v>
      </c>
      <c r="L102">
        <v>2</v>
      </c>
      <c r="M102" s="1">
        <v>0.49708140299999998</v>
      </c>
      <c r="N102" s="1">
        <f t="shared" si="1"/>
        <v>0.30826790470275339</v>
      </c>
      <c r="O102">
        <v>300</v>
      </c>
      <c r="P102" s="1">
        <v>2.5978157000000002E-2</v>
      </c>
      <c r="Q102" s="1">
        <v>0.4</v>
      </c>
      <c r="R102" s="38">
        <v>33.923216400000001</v>
      </c>
    </row>
    <row r="103" spans="1:18" x14ac:dyDescent="0.35">
      <c r="A103">
        <v>1</v>
      </c>
      <c r="B103">
        <v>100</v>
      </c>
      <c r="C103">
        <v>2000</v>
      </c>
      <c r="D103">
        <v>1</v>
      </c>
      <c r="E103" s="38">
        <v>26524.258890000001</v>
      </c>
      <c r="F103" s="38">
        <v>5011.9766339999996</v>
      </c>
      <c r="G103" s="38">
        <v>9326.0533020000003</v>
      </c>
      <c r="H103" s="38">
        <v>9355.8543580000005</v>
      </c>
      <c r="I103" s="38">
        <v>1509.7355070000001</v>
      </c>
      <c r="J103" s="27">
        <v>635.74997919999998</v>
      </c>
      <c r="K103" s="38">
        <v>684.88911099999996</v>
      </c>
      <c r="L103">
        <v>2</v>
      </c>
      <c r="M103" s="1">
        <v>0.35082760400000002</v>
      </c>
      <c r="N103" s="1" t="str">
        <f t="shared" si="1"/>
        <v/>
      </c>
      <c r="O103">
        <v>302</v>
      </c>
      <c r="P103" s="1">
        <v>2.5884779E-2</v>
      </c>
      <c r="Q103" s="1">
        <v>0.8</v>
      </c>
      <c r="R103" s="38">
        <v>7.4941884930000002</v>
      </c>
    </row>
    <row r="104" spans="1:18" x14ac:dyDescent="0.35">
      <c r="A104">
        <v>1</v>
      </c>
      <c r="B104">
        <v>100</v>
      </c>
      <c r="C104">
        <v>2000</v>
      </c>
      <c r="D104">
        <v>2</v>
      </c>
      <c r="E104" s="38">
        <v>26117.26382</v>
      </c>
      <c r="F104" s="38">
        <v>4986.6751629999999</v>
      </c>
      <c r="G104" s="38">
        <v>9153.8968299999997</v>
      </c>
      <c r="H104" s="38">
        <v>9183.5141800000001</v>
      </c>
      <c r="I104" s="38">
        <v>1471.989073</v>
      </c>
      <c r="J104" s="27">
        <v>635.74997919999998</v>
      </c>
      <c r="K104" s="38">
        <v>685.43859259999999</v>
      </c>
      <c r="L104">
        <v>2</v>
      </c>
      <c r="M104" s="1">
        <v>0.34436515899999998</v>
      </c>
      <c r="N104" s="1" t="str">
        <f t="shared" si="1"/>
        <v/>
      </c>
      <c r="O104">
        <v>302</v>
      </c>
      <c r="P104" s="1">
        <v>1.7887966000000002E-2</v>
      </c>
      <c r="Q104" s="1">
        <v>0.8</v>
      </c>
      <c r="R104" s="38">
        <v>7.4941884930000002</v>
      </c>
    </row>
    <row r="105" spans="1:18" x14ac:dyDescent="0.35">
      <c r="A105">
        <v>1</v>
      </c>
      <c r="B105">
        <v>100</v>
      </c>
      <c r="C105">
        <v>2000</v>
      </c>
      <c r="D105">
        <v>3</v>
      </c>
      <c r="E105" s="38">
        <v>36084.792249999999</v>
      </c>
      <c r="F105" s="38">
        <v>7697.0498399999997</v>
      </c>
      <c r="G105" s="38">
        <v>11653.81926</v>
      </c>
      <c r="H105" s="38">
        <v>11703.499949999999</v>
      </c>
      <c r="I105" s="38">
        <v>3575.9138050000001</v>
      </c>
      <c r="J105" s="27">
        <v>635.74997919999998</v>
      </c>
      <c r="K105" s="38">
        <v>818.7594143</v>
      </c>
      <c r="L105">
        <v>3</v>
      </c>
      <c r="M105" s="1">
        <v>0.43886006399999999</v>
      </c>
      <c r="N105" s="1">
        <f t="shared" si="1"/>
        <v>0.31451845629941894</v>
      </c>
      <c r="O105">
        <v>300</v>
      </c>
      <c r="P105" s="1">
        <v>4.3851123999999998E-2</v>
      </c>
      <c r="Q105" s="1">
        <v>0.8</v>
      </c>
      <c r="R105" s="38">
        <v>7.4941884930000002</v>
      </c>
    </row>
    <row r="106" spans="1:18" x14ac:dyDescent="0.35">
      <c r="A106">
        <v>1</v>
      </c>
      <c r="B106">
        <v>100</v>
      </c>
      <c r="C106">
        <v>2000</v>
      </c>
      <c r="D106">
        <v>1</v>
      </c>
      <c r="E106" s="38">
        <v>28174.73947</v>
      </c>
      <c r="F106" s="38">
        <v>6702.2028280000004</v>
      </c>
      <c r="G106" s="38">
        <v>9305.3848230000003</v>
      </c>
      <c r="H106" s="38">
        <v>9334.2077640000007</v>
      </c>
      <c r="I106" s="38">
        <v>1511.7502039999999</v>
      </c>
      <c r="J106" s="27">
        <v>635.74997919999998</v>
      </c>
      <c r="K106" s="38">
        <v>685.44387170000005</v>
      </c>
      <c r="L106">
        <v>2</v>
      </c>
      <c r="M106" s="1">
        <v>0.35001589599999999</v>
      </c>
      <c r="N106" s="1" t="str">
        <f t="shared" si="1"/>
        <v/>
      </c>
      <c r="O106">
        <v>116</v>
      </c>
      <c r="P106" s="1">
        <v>9.893878E-3</v>
      </c>
      <c r="Q106" s="1">
        <v>0.6</v>
      </c>
      <c r="R106" s="38">
        <v>19.98450265</v>
      </c>
    </row>
    <row r="107" spans="1:18" x14ac:dyDescent="0.35">
      <c r="A107">
        <v>1</v>
      </c>
      <c r="B107">
        <v>100</v>
      </c>
      <c r="C107">
        <v>2000</v>
      </c>
      <c r="D107">
        <v>2</v>
      </c>
      <c r="E107" s="38">
        <v>27783.957119999999</v>
      </c>
      <c r="F107" s="38">
        <v>6626.0198220000002</v>
      </c>
      <c r="G107" s="38">
        <v>9169.3370990000003</v>
      </c>
      <c r="H107" s="38">
        <v>9198.9544490000007</v>
      </c>
      <c r="I107" s="38">
        <v>1469.1280879999999</v>
      </c>
      <c r="J107" s="27">
        <v>635.74997919999998</v>
      </c>
      <c r="K107" s="38">
        <v>684.76768689999994</v>
      </c>
      <c r="L107">
        <v>2</v>
      </c>
      <c r="M107" s="1">
        <v>0.34494414099999998</v>
      </c>
      <c r="N107" s="1" t="str">
        <f t="shared" si="1"/>
        <v/>
      </c>
      <c r="O107">
        <v>167</v>
      </c>
      <c r="P107" s="1">
        <v>8.1496120000000005E-3</v>
      </c>
      <c r="Q107" s="1">
        <v>0.6</v>
      </c>
      <c r="R107" s="38">
        <v>19.98450265</v>
      </c>
    </row>
    <row r="108" spans="1:18" x14ac:dyDescent="0.35">
      <c r="A108">
        <v>1</v>
      </c>
      <c r="B108">
        <v>100</v>
      </c>
      <c r="C108">
        <v>2000</v>
      </c>
      <c r="D108">
        <v>3</v>
      </c>
      <c r="E108" s="38">
        <v>38492.292659999999</v>
      </c>
      <c r="F108" s="38">
        <v>7771.6997240000001</v>
      </c>
      <c r="G108" s="38">
        <v>13190.15028</v>
      </c>
      <c r="H108" s="38">
        <v>13225.51122</v>
      </c>
      <c r="I108" s="38">
        <v>2983.739431</v>
      </c>
      <c r="J108" s="27">
        <v>635.74997919999998</v>
      </c>
      <c r="K108" s="38">
        <v>685.44203259999995</v>
      </c>
      <c r="L108">
        <v>2</v>
      </c>
      <c r="M108" s="1">
        <v>0.49593273199999999</v>
      </c>
      <c r="N108" s="1">
        <f t="shared" si="1"/>
        <v>0.31213028527046327</v>
      </c>
      <c r="O108">
        <v>300</v>
      </c>
      <c r="P108" s="1">
        <v>7.5161689000000004E-2</v>
      </c>
      <c r="Q108" s="1">
        <v>0.6</v>
      </c>
      <c r="R108" s="38">
        <v>19.98450265</v>
      </c>
    </row>
    <row r="109" spans="1:18" x14ac:dyDescent="0.35">
      <c r="A109">
        <v>1</v>
      </c>
      <c r="B109">
        <v>100</v>
      </c>
      <c r="C109">
        <v>2000</v>
      </c>
      <c r="D109">
        <v>1</v>
      </c>
      <c r="E109" s="38">
        <v>31207.595730000001</v>
      </c>
      <c r="F109" s="38">
        <v>6337.4457629999997</v>
      </c>
      <c r="G109" s="38">
        <v>11325.679529999999</v>
      </c>
      <c r="H109" s="38">
        <v>11338.32864</v>
      </c>
      <c r="I109" s="38">
        <v>1078.4827909999999</v>
      </c>
      <c r="J109" s="27">
        <v>635.74997919999998</v>
      </c>
      <c r="K109" s="38">
        <v>491.90902269999998</v>
      </c>
      <c r="L109">
        <v>1</v>
      </c>
      <c r="M109" s="1">
        <v>0.42516680099999998</v>
      </c>
      <c r="N109" s="1" t="str">
        <f t="shared" si="1"/>
        <v/>
      </c>
      <c r="O109">
        <v>300</v>
      </c>
      <c r="P109" s="1">
        <v>0.106978675</v>
      </c>
      <c r="Q109" s="1">
        <v>0.4</v>
      </c>
      <c r="R109" s="38">
        <v>44.965130960000003</v>
      </c>
    </row>
    <row r="110" spans="1:18" x14ac:dyDescent="0.35">
      <c r="A110">
        <v>1</v>
      </c>
      <c r="B110">
        <v>100</v>
      </c>
      <c r="C110">
        <v>2000</v>
      </c>
      <c r="D110">
        <v>2</v>
      </c>
      <c r="E110" s="38">
        <v>30223.920249999999</v>
      </c>
      <c r="F110" s="38">
        <v>6232.9382059999998</v>
      </c>
      <c r="G110" s="38">
        <v>10897.826719999999</v>
      </c>
      <c r="H110" s="38">
        <v>10912.992480000001</v>
      </c>
      <c r="I110" s="38">
        <v>1052.4989290000001</v>
      </c>
      <c r="J110" s="27">
        <v>635.74997919999998</v>
      </c>
      <c r="K110" s="38">
        <v>491.91393849999997</v>
      </c>
      <c r="L110">
        <v>1</v>
      </c>
      <c r="M110" s="1">
        <v>0.409217465</v>
      </c>
      <c r="N110" s="1" t="str">
        <f t="shared" si="1"/>
        <v/>
      </c>
      <c r="O110">
        <v>36</v>
      </c>
      <c r="P110" s="1">
        <v>9.7228990000000001E-3</v>
      </c>
      <c r="Q110" s="1">
        <v>0.4</v>
      </c>
      <c r="R110" s="38">
        <v>44.965130960000003</v>
      </c>
    </row>
    <row r="111" spans="1:18" x14ac:dyDescent="0.35">
      <c r="A111">
        <v>1</v>
      </c>
      <c r="B111">
        <v>100</v>
      </c>
      <c r="C111">
        <v>2000</v>
      </c>
      <c r="D111">
        <v>3</v>
      </c>
      <c r="E111" s="38">
        <v>45398.752039999999</v>
      </c>
      <c r="F111" s="38">
        <v>16363.229380000001</v>
      </c>
      <c r="G111" s="38">
        <v>11930.769550000001</v>
      </c>
      <c r="H111" s="38">
        <v>11986.04904</v>
      </c>
      <c r="I111" s="38">
        <v>3643.4850900000001</v>
      </c>
      <c r="J111" s="27">
        <v>635.74997919999998</v>
      </c>
      <c r="K111" s="38">
        <v>839.4689975</v>
      </c>
      <c r="L111">
        <v>3</v>
      </c>
      <c r="M111" s="1">
        <v>0.44945514399999997</v>
      </c>
      <c r="N111" s="1">
        <f t="shared" si="1"/>
        <v>0.26098597249691374</v>
      </c>
      <c r="O111">
        <v>300</v>
      </c>
      <c r="P111" s="1">
        <v>6.4040488000000007E-2</v>
      </c>
      <c r="Q111" s="1">
        <v>0.4</v>
      </c>
      <c r="R111" s="38">
        <v>44.965130960000003</v>
      </c>
    </row>
    <row r="112" spans="1:18" x14ac:dyDescent="0.35">
      <c r="A112">
        <v>2</v>
      </c>
      <c r="B112">
        <v>10</v>
      </c>
      <c r="C112">
        <v>500</v>
      </c>
      <c r="D112">
        <v>1</v>
      </c>
      <c r="E112" s="38">
        <v>20061.283510000001</v>
      </c>
      <c r="F112" s="38">
        <v>4458.1938140000002</v>
      </c>
      <c r="G112" s="38">
        <v>6451.3326870000001</v>
      </c>
      <c r="H112" s="38">
        <v>4960.2436340000004</v>
      </c>
      <c r="I112" s="38">
        <v>2758.0564399999998</v>
      </c>
      <c r="J112" s="27">
        <v>465.72808320000001</v>
      </c>
      <c r="K112" s="38">
        <v>967.72884939999994</v>
      </c>
      <c r="L112">
        <v>7</v>
      </c>
      <c r="M112" s="1">
        <v>0.73016068999999995</v>
      </c>
      <c r="N112" s="1" t="str">
        <f t="shared" si="1"/>
        <v/>
      </c>
      <c r="O112">
        <v>35</v>
      </c>
      <c r="P112" s="1">
        <v>8.6469040000000004E-3</v>
      </c>
      <c r="Q112" s="1">
        <v>0.8</v>
      </c>
      <c r="R112" s="38">
        <v>3.88423205</v>
      </c>
    </row>
    <row r="113" spans="1:18" x14ac:dyDescent="0.35">
      <c r="A113">
        <v>2</v>
      </c>
      <c r="B113">
        <v>10</v>
      </c>
      <c r="C113">
        <v>500</v>
      </c>
      <c r="D113">
        <v>2</v>
      </c>
      <c r="E113" s="38">
        <v>19356.470170000001</v>
      </c>
      <c r="F113" s="38">
        <v>3849.4916440000002</v>
      </c>
      <c r="G113" s="38">
        <v>6549.0038279999999</v>
      </c>
      <c r="H113" s="38">
        <v>5174.636023</v>
      </c>
      <c r="I113" s="38">
        <v>2445.1692549999998</v>
      </c>
      <c r="J113" s="27">
        <v>465.72808320000001</v>
      </c>
      <c r="K113" s="38">
        <v>872.44133890000001</v>
      </c>
      <c r="L113">
        <v>6</v>
      </c>
      <c r="M113" s="1">
        <v>0.76171980399999994</v>
      </c>
      <c r="N113" s="1" t="str">
        <f t="shared" si="1"/>
        <v/>
      </c>
      <c r="O113">
        <v>40</v>
      </c>
      <c r="P113" s="1">
        <v>6.7151049999999999E-3</v>
      </c>
      <c r="Q113" s="1">
        <v>0.8</v>
      </c>
      <c r="R113" s="38">
        <v>3.88423205</v>
      </c>
    </row>
    <row r="114" spans="1:18" x14ac:dyDescent="0.35">
      <c r="A114">
        <v>2</v>
      </c>
      <c r="B114">
        <v>10</v>
      </c>
      <c r="C114">
        <v>500</v>
      </c>
      <c r="D114">
        <v>3</v>
      </c>
      <c r="E114" s="38">
        <v>28500.040819999998</v>
      </c>
      <c r="F114" s="38">
        <v>5423.7406419999998</v>
      </c>
      <c r="G114" s="38">
        <v>10204.14898</v>
      </c>
      <c r="H114" s="38">
        <v>5596.4828349999998</v>
      </c>
      <c r="I114" s="38">
        <v>5783.6845240000002</v>
      </c>
      <c r="J114" s="27">
        <v>465.72808320000001</v>
      </c>
      <c r="K114" s="38">
        <v>1026.2557589999999</v>
      </c>
      <c r="L114">
        <v>8</v>
      </c>
      <c r="M114" s="1">
        <v>0.82381674599999999</v>
      </c>
      <c r="N114" s="1">
        <f t="shared" si="1"/>
        <v>0.27697450617383845</v>
      </c>
      <c r="O114">
        <v>17</v>
      </c>
      <c r="P114" s="1">
        <v>9.8590959999999995E-3</v>
      </c>
      <c r="Q114" s="1">
        <v>0.8</v>
      </c>
      <c r="R114" s="38">
        <v>3.88423205</v>
      </c>
    </row>
    <row r="115" spans="1:18" x14ac:dyDescent="0.35">
      <c r="A115">
        <v>2</v>
      </c>
      <c r="B115">
        <v>10</v>
      </c>
      <c r="C115">
        <v>500</v>
      </c>
      <c r="D115">
        <v>1</v>
      </c>
      <c r="E115" s="38">
        <v>21568.569670000001</v>
      </c>
      <c r="F115" s="38">
        <v>6046.6459020000002</v>
      </c>
      <c r="G115" s="38">
        <v>6387.6132889999999</v>
      </c>
      <c r="H115" s="38">
        <v>4955.2184230000003</v>
      </c>
      <c r="I115" s="38">
        <v>2748.8413089999999</v>
      </c>
      <c r="J115" s="27">
        <v>465.72808320000001</v>
      </c>
      <c r="K115" s="38">
        <v>964.52265969999996</v>
      </c>
      <c r="L115">
        <v>7</v>
      </c>
      <c r="M115" s="1">
        <v>0.72942096599999995</v>
      </c>
      <c r="N115" s="1" t="str">
        <f t="shared" si="1"/>
        <v/>
      </c>
      <c r="O115">
        <v>161</v>
      </c>
      <c r="P115" s="1">
        <v>9.3918430000000004E-3</v>
      </c>
      <c r="Q115" s="1">
        <v>0.6</v>
      </c>
      <c r="R115" s="38">
        <v>10.357952129999999</v>
      </c>
    </row>
    <row r="116" spans="1:18" x14ac:dyDescent="0.35">
      <c r="A116">
        <v>2</v>
      </c>
      <c r="B116">
        <v>10</v>
      </c>
      <c r="C116">
        <v>500</v>
      </c>
      <c r="D116">
        <v>2</v>
      </c>
      <c r="E116" s="38">
        <v>20764.74379</v>
      </c>
      <c r="F116" s="38">
        <v>5273.0883480000002</v>
      </c>
      <c r="G116" s="38">
        <v>6523.9967669999996</v>
      </c>
      <c r="H116" s="38">
        <v>5177.3179490000002</v>
      </c>
      <c r="I116" s="38">
        <v>2453.5641599999999</v>
      </c>
      <c r="J116" s="27">
        <v>465.72808320000001</v>
      </c>
      <c r="K116" s="38">
        <v>871.04848570000001</v>
      </c>
      <c r="L116">
        <v>6</v>
      </c>
      <c r="M116" s="1">
        <v>0.76211459100000001</v>
      </c>
      <c r="N116" s="1" t="str">
        <f t="shared" si="1"/>
        <v/>
      </c>
      <c r="O116">
        <v>57</v>
      </c>
      <c r="P116" s="1">
        <v>7.6069320000000003E-3</v>
      </c>
      <c r="Q116" s="1">
        <v>0.6</v>
      </c>
      <c r="R116" s="38">
        <v>10.357952129999999</v>
      </c>
    </row>
    <row r="117" spans="1:18" x14ac:dyDescent="0.35">
      <c r="A117">
        <v>2</v>
      </c>
      <c r="B117">
        <v>10</v>
      </c>
      <c r="C117">
        <v>500</v>
      </c>
      <c r="D117">
        <v>3</v>
      </c>
      <c r="E117" s="38">
        <v>30938.057850000001</v>
      </c>
      <c r="F117" s="38">
        <v>7788.1560870000003</v>
      </c>
      <c r="G117" s="38">
        <v>10243.41661</v>
      </c>
      <c r="H117" s="38">
        <v>5646.1133410000002</v>
      </c>
      <c r="I117" s="38">
        <v>5769.8558890000004</v>
      </c>
      <c r="J117" s="27">
        <v>465.72808320000001</v>
      </c>
      <c r="K117" s="38">
        <v>1024.787842</v>
      </c>
      <c r="L117">
        <v>8</v>
      </c>
      <c r="M117" s="1">
        <v>0.83112248399999999</v>
      </c>
      <c r="N117" s="1">
        <f t="shared" si="1"/>
        <v>0.26917939274390079</v>
      </c>
      <c r="O117">
        <v>72</v>
      </c>
      <c r="P117" s="1">
        <v>9.5090959999999999E-3</v>
      </c>
      <c r="Q117" s="1">
        <v>0.6</v>
      </c>
      <c r="R117" s="38">
        <v>10.357952129999999</v>
      </c>
    </row>
    <row r="118" spans="1:18" x14ac:dyDescent="0.35">
      <c r="A118">
        <v>2</v>
      </c>
      <c r="B118">
        <v>10</v>
      </c>
      <c r="C118">
        <v>500</v>
      </c>
      <c r="D118">
        <v>1</v>
      </c>
      <c r="E118" s="38">
        <v>24302.888159999999</v>
      </c>
      <c r="F118" s="38">
        <v>7314.8764540000002</v>
      </c>
      <c r="G118" s="38">
        <v>7919.8033770000002</v>
      </c>
      <c r="H118" s="38">
        <v>5480.8231720000003</v>
      </c>
      <c r="I118" s="38">
        <v>2309.8497940000002</v>
      </c>
      <c r="J118" s="27">
        <v>465.72808320000001</v>
      </c>
      <c r="K118" s="38">
        <v>811.80728260000001</v>
      </c>
      <c r="L118">
        <v>5</v>
      </c>
      <c r="M118" s="1">
        <v>0.80679134399999997</v>
      </c>
      <c r="N118" s="1" t="str">
        <f t="shared" si="1"/>
        <v/>
      </c>
      <c r="O118">
        <v>286</v>
      </c>
      <c r="P118" s="1">
        <v>9.4935079999999995E-3</v>
      </c>
      <c r="Q118" s="1">
        <v>0.4</v>
      </c>
      <c r="R118" s="38">
        <v>23.305392300000001</v>
      </c>
    </row>
    <row r="119" spans="1:18" x14ac:dyDescent="0.35">
      <c r="A119">
        <v>2</v>
      </c>
      <c r="B119">
        <v>10</v>
      </c>
      <c r="C119">
        <v>500</v>
      </c>
      <c r="D119">
        <v>2</v>
      </c>
      <c r="E119" s="38">
        <v>23556.084729999999</v>
      </c>
      <c r="F119" s="38">
        <v>8094.1054599999998</v>
      </c>
      <c r="G119" s="38">
        <v>6505.0783469999997</v>
      </c>
      <c r="H119" s="38">
        <v>5174.636023</v>
      </c>
      <c r="I119" s="38">
        <v>2443.8048469999999</v>
      </c>
      <c r="J119" s="27">
        <v>465.72808320000001</v>
      </c>
      <c r="K119" s="38">
        <v>872.73197149999999</v>
      </c>
      <c r="L119">
        <v>6</v>
      </c>
      <c r="M119" s="1">
        <v>0.76171980399999994</v>
      </c>
      <c r="N119" s="1" t="str">
        <f t="shared" si="1"/>
        <v/>
      </c>
      <c r="O119">
        <v>50</v>
      </c>
      <c r="P119" s="1">
        <v>9.9562799999999996E-3</v>
      </c>
      <c r="Q119" s="1">
        <v>0.4</v>
      </c>
      <c r="R119" s="38">
        <v>23.305392300000001</v>
      </c>
    </row>
    <row r="120" spans="1:18" x14ac:dyDescent="0.35">
      <c r="A120">
        <v>2</v>
      </c>
      <c r="B120">
        <v>10</v>
      </c>
      <c r="C120">
        <v>500</v>
      </c>
      <c r="D120">
        <v>3</v>
      </c>
      <c r="E120" s="38">
        <v>35655.771439999997</v>
      </c>
      <c r="F120" s="38">
        <v>12487.11851</v>
      </c>
      <c r="G120" s="38">
        <v>10304.84534</v>
      </c>
      <c r="H120" s="38">
        <v>5633.248141</v>
      </c>
      <c r="I120" s="38">
        <v>5744.2124750000003</v>
      </c>
      <c r="J120" s="27">
        <v>465.72808320000001</v>
      </c>
      <c r="K120" s="38">
        <v>1020.618886</v>
      </c>
      <c r="L120">
        <v>8</v>
      </c>
      <c r="M120" s="1">
        <v>0.82922869399999999</v>
      </c>
      <c r="N120" s="1">
        <f t="shared" si="1"/>
        <v>0.25498251870235655</v>
      </c>
      <c r="O120">
        <v>301</v>
      </c>
      <c r="P120" s="1">
        <v>1.5332145E-2</v>
      </c>
      <c r="Q120" s="1">
        <v>0.4</v>
      </c>
      <c r="R120" s="38">
        <v>23.305392300000001</v>
      </c>
    </row>
    <row r="121" spans="1:18" x14ac:dyDescent="0.35">
      <c r="A121">
        <v>2</v>
      </c>
      <c r="B121">
        <v>10</v>
      </c>
      <c r="C121">
        <v>1000</v>
      </c>
      <c r="D121">
        <v>1</v>
      </c>
      <c r="E121" s="38">
        <v>23311.511579999999</v>
      </c>
      <c r="F121" s="38">
        <v>6335.5767409999999</v>
      </c>
      <c r="G121" s="38">
        <v>7912.4434209999999</v>
      </c>
      <c r="H121" s="38">
        <v>5473.4632160000001</v>
      </c>
      <c r="I121" s="38">
        <v>2312.240777</v>
      </c>
      <c r="J121" s="27">
        <v>465.72808320000001</v>
      </c>
      <c r="K121" s="38">
        <v>812.0593417</v>
      </c>
      <c r="L121">
        <v>5</v>
      </c>
      <c r="M121" s="1">
        <v>0.80570794000000001</v>
      </c>
      <c r="N121" s="1" t="str">
        <f t="shared" si="1"/>
        <v/>
      </c>
      <c r="O121">
        <v>52</v>
      </c>
      <c r="P121" s="1">
        <v>2.422053E-3</v>
      </c>
      <c r="Q121" s="1">
        <v>0.8</v>
      </c>
      <c r="R121" s="38">
        <v>6.4578920269999998</v>
      </c>
    </row>
    <row r="122" spans="1:18" x14ac:dyDescent="0.35">
      <c r="A122">
        <v>2</v>
      </c>
      <c r="B122">
        <v>10</v>
      </c>
      <c r="C122">
        <v>1000</v>
      </c>
      <c r="D122">
        <v>2</v>
      </c>
      <c r="E122" s="38">
        <v>22805.051899999999</v>
      </c>
      <c r="F122" s="38">
        <v>6278.2297159999998</v>
      </c>
      <c r="G122" s="38">
        <v>7517.6237430000001</v>
      </c>
      <c r="H122" s="38">
        <v>5554.8193279999996</v>
      </c>
      <c r="I122" s="38">
        <v>2212.9578139999999</v>
      </c>
      <c r="J122" s="27">
        <v>465.72808320000001</v>
      </c>
      <c r="K122" s="38">
        <v>775.69321939999998</v>
      </c>
      <c r="L122">
        <v>5</v>
      </c>
      <c r="M122" s="1">
        <v>0.81768377000000003</v>
      </c>
      <c r="N122" s="1" t="str">
        <f t="shared" si="1"/>
        <v/>
      </c>
      <c r="O122">
        <v>43</v>
      </c>
      <c r="P122" s="1">
        <v>2.832396E-3</v>
      </c>
      <c r="Q122" s="1">
        <v>0.8</v>
      </c>
      <c r="R122" s="38">
        <v>6.4578920269999998</v>
      </c>
    </row>
    <row r="123" spans="1:18" x14ac:dyDescent="0.35">
      <c r="A123">
        <v>2</v>
      </c>
      <c r="B123">
        <v>10</v>
      </c>
      <c r="C123">
        <v>1000</v>
      </c>
      <c r="D123">
        <v>3</v>
      </c>
      <c r="E123" s="38">
        <v>33109.846839999998</v>
      </c>
      <c r="F123" s="38">
        <v>8028.9897559999999</v>
      </c>
      <c r="G123" s="38">
        <v>12765.49928</v>
      </c>
      <c r="H123" s="38">
        <v>6013.5847700000004</v>
      </c>
      <c r="I123" s="38">
        <v>4958.0354770000004</v>
      </c>
      <c r="J123" s="27">
        <v>465.72808320000001</v>
      </c>
      <c r="K123" s="38">
        <v>878.00947629999996</v>
      </c>
      <c r="L123">
        <v>6</v>
      </c>
      <c r="M123" s="1">
        <v>0.88521522900000005</v>
      </c>
      <c r="N123" s="1">
        <f t="shared" si="1"/>
        <v>0.28204002333436662</v>
      </c>
      <c r="O123">
        <v>37</v>
      </c>
      <c r="P123" s="1">
        <v>9.0748499999999998E-4</v>
      </c>
      <c r="Q123" s="1">
        <v>0.8</v>
      </c>
      <c r="R123" s="38">
        <v>6.4578920269999998</v>
      </c>
    </row>
    <row r="124" spans="1:18" x14ac:dyDescent="0.35">
      <c r="A124">
        <v>2</v>
      </c>
      <c r="B124">
        <v>10</v>
      </c>
      <c r="C124">
        <v>1000</v>
      </c>
      <c r="D124">
        <v>1</v>
      </c>
      <c r="E124" s="38">
        <v>25423.838240000001</v>
      </c>
      <c r="F124" s="38">
        <v>7131.4702559999996</v>
      </c>
      <c r="G124" s="38">
        <v>9308.564891</v>
      </c>
      <c r="H124" s="38">
        <v>5772.4358709999997</v>
      </c>
      <c r="I124" s="38">
        <v>2033.0299970000001</v>
      </c>
      <c r="J124" s="27">
        <v>465.72808320000001</v>
      </c>
      <c r="K124" s="38">
        <v>712.60914060000005</v>
      </c>
      <c r="L124">
        <v>4</v>
      </c>
      <c r="M124" s="1">
        <v>0.84971748800000002</v>
      </c>
      <c r="N124" s="1" t="str">
        <f t="shared" si="1"/>
        <v/>
      </c>
      <c r="O124">
        <v>121</v>
      </c>
      <c r="P124" s="1">
        <v>7.9630429999999995E-3</v>
      </c>
      <c r="Q124" s="1">
        <v>0.6</v>
      </c>
      <c r="R124" s="38">
        <v>17.221045400000001</v>
      </c>
    </row>
    <row r="125" spans="1:18" x14ac:dyDescent="0.35">
      <c r="A125">
        <v>2</v>
      </c>
      <c r="B125">
        <v>10</v>
      </c>
      <c r="C125">
        <v>1000</v>
      </c>
      <c r="D125">
        <v>2</v>
      </c>
      <c r="E125" s="38">
        <v>24966.488509999999</v>
      </c>
      <c r="F125" s="38">
        <v>7076.1068429999996</v>
      </c>
      <c r="G125" s="38">
        <v>8950.8280790000008</v>
      </c>
      <c r="H125" s="38">
        <v>5761.7778189999999</v>
      </c>
      <c r="I125" s="38">
        <v>1997.086685</v>
      </c>
      <c r="J125" s="27">
        <v>465.72808320000001</v>
      </c>
      <c r="K125" s="38">
        <v>714.96100000000001</v>
      </c>
      <c r="L125">
        <v>4</v>
      </c>
      <c r="M125" s="1">
        <v>0.84814859499999995</v>
      </c>
      <c r="N125" s="1" t="str">
        <f t="shared" si="1"/>
        <v/>
      </c>
      <c r="O125">
        <v>300</v>
      </c>
      <c r="P125" s="1">
        <v>1.9973014000000001E-2</v>
      </c>
      <c r="Q125" s="1">
        <v>0.6</v>
      </c>
      <c r="R125" s="38">
        <v>17.221045400000001</v>
      </c>
    </row>
    <row r="126" spans="1:18" x14ac:dyDescent="0.35">
      <c r="A126">
        <v>2</v>
      </c>
      <c r="B126">
        <v>10</v>
      </c>
      <c r="C126">
        <v>1000</v>
      </c>
      <c r="D126">
        <v>3</v>
      </c>
      <c r="E126" s="38">
        <v>36618.183830000002</v>
      </c>
      <c r="F126" s="38">
        <v>11415.295400000001</v>
      </c>
      <c r="G126" s="38">
        <v>12880.46675</v>
      </c>
      <c r="H126" s="38">
        <v>6013.5847700000004</v>
      </c>
      <c r="I126" s="38">
        <v>4962.5672160000004</v>
      </c>
      <c r="J126" s="27">
        <v>465.72808320000001</v>
      </c>
      <c r="K126" s="38">
        <v>880.54160220000006</v>
      </c>
      <c r="L126">
        <v>6</v>
      </c>
      <c r="M126" s="1">
        <v>0.88521522900000005</v>
      </c>
      <c r="N126" s="1">
        <f t="shared" si="1"/>
        <v>0.27330926009524237</v>
      </c>
      <c r="O126">
        <v>126</v>
      </c>
      <c r="P126" s="1">
        <v>6.4879990000000004E-3</v>
      </c>
      <c r="Q126" s="1">
        <v>0.6</v>
      </c>
      <c r="R126" s="38">
        <v>17.221045400000001</v>
      </c>
    </row>
    <row r="127" spans="1:18" x14ac:dyDescent="0.35">
      <c r="A127">
        <v>2</v>
      </c>
      <c r="B127">
        <v>10</v>
      </c>
      <c r="C127">
        <v>1000</v>
      </c>
      <c r="D127">
        <v>1</v>
      </c>
      <c r="E127" s="38">
        <v>28975.254700000001</v>
      </c>
      <c r="F127" s="38">
        <v>9156.7832010000002</v>
      </c>
      <c r="G127" s="38">
        <v>10930.1448</v>
      </c>
      <c r="H127" s="38">
        <v>6020.2343039999996</v>
      </c>
      <c r="I127" s="38">
        <v>1776.5066770000001</v>
      </c>
      <c r="J127" s="27">
        <v>465.72808320000001</v>
      </c>
      <c r="K127" s="38">
        <v>625.85763280000003</v>
      </c>
      <c r="L127">
        <v>3</v>
      </c>
      <c r="M127" s="1">
        <v>0.88619405799999995</v>
      </c>
      <c r="N127" s="1" t="str">
        <f t="shared" si="1"/>
        <v/>
      </c>
      <c r="O127">
        <v>300</v>
      </c>
      <c r="P127" s="1">
        <v>1.4725969E-2</v>
      </c>
      <c r="Q127" s="1">
        <v>0.4</v>
      </c>
      <c r="R127" s="38">
        <v>38.747352159999998</v>
      </c>
    </row>
    <row r="128" spans="1:18" x14ac:dyDescent="0.35">
      <c r="A128">
        <v>2</v>
      </c>
      <c r="B128">
        <v>10</v>
      </c>
      <c r="C128">
        <v>1000</v>
      </c>
      <c r="D128">
        <v>2</v>
      </c>
      <c r="E128" s="38">
        <v>28419.70004</v>
      </c>
      <c r="F128" s="38">
        <v>6958.1967299999997</v>
      </c>
      <c r="G128" s="38">
        <v>12719.0383</v>
      </c>
      <c r="H128" s="38">
        <v>6326.2604220000003</v>
      </c>
      <c r="I128" s="38">
        <v>1430.6610189999999</v>
      </c>
      <c r="J128" s="27">
        <v>465.72808320000001</v>
      </c>
      <c r="K128" s="38">
        <v>519.81548529999998</v>
      </c>
      <c r="L128">
        <v>2</v>
      </c>
      <c r="M128" s="1">
        <v>0.93124189400000001</v>
      </c>
      <c r="N128" s="1" t="str">
        <f t="shared" si="1"/>
        <v/>
      </c>
      <c r="O128">
        <v>301</v>
      </c>
      <c r="P128" s="1">
        <v>1.6562532000000001E-2</v>
      </c>
      <c r="Q128" s="1">
        <v>0.4</v>
      </c>
      <c r="R128" s="38">
        <v>38.747352159999998</v>
      </c>
    </row>
    <row r="129" spans="1:18" x14ac:dyDescent="0.35">
      <c r="A129">
        <v>2</v>
      </c>
      <c r="B129">
        <v>10</v>
      </c>
      <c r="C129">
        <v>1000</v>
      </c>
      <c r="D129">
        <v>3</v>
      </c>
      <c r="E129" s="38">
        <v>42920.119789999997</v>
      </c>
      <c r="F129" s="38">
        <v>13844.46559</v>
      </c>
      <c r="G129" s="38">
        <v>17632.68219</v>
      </c>
      <c r="H129" s="38">
        <v>6250.712184</v>
      </c>
      <c r="I129" s="38">
        <v>4014.4609340000002</v>
      </c>
      <c r="J129" s="27">
        <v>465.72808320000001</v>
      </c>
      <c r="K129" s="38">
        <v>712.07080929999995</v>
      </c>
      <c r="L129">
        <v>4</v>
      </c>
      <c r="M129" s="1">
        <v>0.92012099800000002</v>
      </c>
      <c r="N129" s="1">
        <f t="shared" si="1"/>
        <v>0.25219699214976687</v>
      </c>
      <c r="O129">
        <v>259</v>
      </c>
      <c r="P129" s="1">
        <v>9.2707390000000001E-3</v>
      </c>
      <c r="Q129" s="1">
        <v>0.4</v>
      </c>
      <c r="R129" s="38">
        <v>38.747352159999998</v>
      </c>
    </row>
    <row r="130" spans="1:18" x14ac:dyDescent="0.35">
      <c r="A130">
        <v>2</v>
      </c>
      <c r="B130">
        <v>10</v>
      </c>
      <c r="C130">
        <v>2000</v>
      </c>
      <c r="D130">
        <v>1</v>
      </c>
      <c r="E130" s="38">
        <v>27234.333340000001</v>
      </c>
      <c r="F130" s="38">
        <v>5257.514075</v>
      </c>
      <c r="G130" s="38">
        <v>13233.777319999999</v>
      </c>
      <c r="H130" s="38">
        <v>6278.3266910000002</v>
      </c>
      <c r="I130" s="38">
        <v>1477.956972</v>
      </c>
      <c r="J130" s="27">
        <v>465.72808320000001</v>
      </c>
      <c r="K130" s="38">
        <v>521.03020690000005</v>
      </c>
      <c r="L130">
        <v>2</v>
      </c>
      <c r="M130" s="1">
        <v>0.92418592399999999</v>
      </c>
      <c r="N130" s="1" t="str">
        <f t="shared" si="1"/>
        <v/>
      </c>
      <c r="O130">
        <v>61</v>
      </c>
      <c r="P130" s="1">
        <v>8.2738459999999996E-3</v>
      </c>
      <c r="Q130" s="1">
        <v>0.8</v>
      </c>
      <c r="R130" s="38">
        <v>9.512748384</v>
      </c>
    </row>
    <row r="131" spans="1:18" x14ac:dyDescent="0.35">
      <c r="A131">
        <v>2</v>
      </c>
      <c r="B131">
        <v>10</v>
      </c>
      <c r="C131">
        <v>2000</v>
      </c>
      <c r="D131">
        <v>2</v>
      </c>
      <c r="E131" s="38">
        <v>26761.989440000001</v>
      </c>
      <c r="F131" s="38">
        <v>5214.7804939999996</v>
      </c>
      <c r="G131" s="38">
        <v>12886.502130000001</v>
      </c>
      <c r="H131" s="38">
        <v>6250.6517299999996</v>
      </c>
      <c r="I131" s="38">
        <v>1427.7323309999999</v>
      </c>
      <c r="J131" s="27">
        <v>465.72808320000001</v>
      </c>
      <c r="K131" s="38">
        <v>516.59467589999997</v>
      </c>
      <c r="L131">
        <v>2</v>
      </c>
      <c r="M131" s="1">
        <v>0.92011209900000002</v>
      </c>
      <c r="N131" s="1" t="str">
        <f t="shared" si="1"/>
        <v/>
      </c>
      <c r="O131">
        <v>81</v>
      </c>
      <c r="P131" s="1">
        <v>8.9806560000000001E-3</v>
      </c>
      <c r="Q131" s="1">
        <v>0.8</v>
      </c>
      <c r="R131" s="38">
        <v>9.512748384</v>
      </c>
    </row>
    <row r="132" spans="1:18" x14ac:dyDescent="0.35">
      <c r="A132">
        <v>2</v>
      </c>
      <c r="B132">
        <v>10</v>
      </c>
      <c r="C132">
        <v>2000</v>
      </c>
      <c r="D132">
        <v>3</v>
      </c>
      <c r="E132" s="38">
        <v>39463.658280000003</v>
      </c>
      <c r="F132" s="38">
        <v>10433.496810000001</v>
      </c>
      <c r="G132" s="38">
        <v>17482.841609999999</v>
      </c>
      <c r="H132" s="38">
        <v>6324.5588530000005</v>
      </c>
      <c r="I132" s="38">
        <v>4042.0719720000002</v>
      </c>
      <c r="J132" s="27">
        <v>465.72808320000001</v>
      </c>
      <c r="K132" s="38">
        <v>714.96095760000003</v>
      </c>
      <c r="L132">
        <v>4</v>
      </c>
      <c r="M132" s="1">
        <v>0.93099141799999996</v>
      </c>
      <c r="N132" s="1">
        <f t="shared" ref="N132:N195" si="2">IF(D132&lt;&gt;3,"",(SUMIFS($E:$E,$A:$A,A132,$B:$B,B132,$C:$C,C132,$Q:$Q,Q132,$D:$D,1)+SUMIFS($E:$E,$A:$A,A132,$B:$B,B132,$C:$C,C132,$Q:$Q,Q132,$D:$D,2)-E132)/(SUMIFS($E:$E,$A:$A,A132,$B:$B,B132,$C:$C,C132,$Q:$Q,Q132,$D:$D,1)+SUMIFS($E:$E,$A:$A,A132,$B:$B,B132,$C:$C,C132,$Q:$Q,Q132,$D:$D,2)))</f>
        <v>0.26914174432231586</v>
      </c>
      <c r="O132">
        <v>55</v>
      </c>
      <c r="P132" s="1">
        <v>9.1206519999999999E-3</v>
      </c>
      <c r="Q132" s="1">
        <v>0.8</v>
      </c>
      <c r="R132" s="38">
        <v>9.512748384</v>
      </c>
    </row>
    <row r="133" spans="1:18" x14ac:dyDescent="0.35">
      <c r="A133">
        <v>2</v>
      </c>
      <c r="B133">
        <v>10</v>
      </c>
      <c r="C133">
        <v>2000</v>
      </c>
      <c r="D133">
        <v>1</v>
      </c>
      <c r="E133" s="38">
        <v>29470.334490000001</v>
      </c>
      <c r="F133" s="38">
        <v>7356.8940899999998</v>
      </c>
      <c r="G133" s="38">
        <v>13345.842060000001</v>
      </c>
      <c r="H133" s="38">
        <v>6299.5387739999996</v>
      </c>
      <c r="I133" s="38">
        <v>1479.5115479999999</v>
      </c>
      <c r="J133" s="27">
        <v>465.72808320000001</v>
      </c>
      <c r="K133" s="38">
        <v>522.81993079999995</v>
      </c>
      <c r="L133">
        <v>2</v>
      </c>
      <c r="M133" s="1">
        <v>0.92730839799999998</v>
      </c>
      <c r="N133" s="1" t="str">
        <f t="shared" si="2"/>
        <v/>
      </c>
      <c r="O133">
        <v>49</v>
      </c>
      <c r="P133" s="1">
        <v>9.4053609999999992E-3</v>
      </c>
      <c r="Q133" s="1">
        <v>0.6</v>
      </c>
      <c r="R133" s="38">
        <v>25.36732902</v>
      </c>
    </row>
    <row r="134" spans="1:18" x14ac:dyDescent="0.35">
      <c r="A134">
        <v>2</v>
      </c>
      <c r="B134">
        <v>10</v>
      </c>
      <c r="C134">
        <v>2000</v>
      </c>
      <c r="D134">
        <v>2</v>
      </c>
      <c r="E134" s="38">
        <v>28789.784510000001</v>
      </c>
      <c r="F134" s="38">
        <v>7242.0356979999997</v>
      </c>
      <c r="G134" s="38">
        <v>12871.995140000001</v>
      </c>
      <c r="H134" s="38">
        <v>6264.2396790000003</v>
      </c>
      <c r="I134" s="38">
        <v>1428.888203</v>
      </c>
      <c r="J134" s="27">
        <v>465.72808320000001</v>
      </c>
      <c r="K134" s="38">
        <v>516.89771029999997</v>
      </c>
      <c r="L134">
        <v>2</v>
      </c>
      <c r="M134" s="1">
        <v>0.92211228000000001</v>
      </c>
      <c r="N134" s="1" t="str">
        <f t="shared" si="2"/>
        <v/>
      </c>
      <c r="O134">
        <v>37</v>
      </c>
      <c r="P134" s="1">
        <v>9.8756469999999996E-3</v>
      </c>
      <c r="Q134" s="1">
        <v>0.6</v>
      </c>
      <c r="R134" s="38">
        <v>25.36732902</v>
      </c>
    </row>
    <row r="135" spans="1:18" x14ac:dyDescent="0.35">
      <c r="A135">
        <v>2</v>
      </c>
      <c r="B135">
        <v>10</v>
      </c>
      <c r="C135">
        <v>2000</v>
      </c>
      <c r="D135">
        <v>3</v>
      </c>
      <c r="E135" s="38">
        <v>43811.500330000003</v>
      </c>
      <c r="F135" s="38">
        <v>14469.014810000001</v>
      </c>
      <c r="G135" s="38">
        <v>17806.595270000002</v>
      </c>
      <c r="H135" s="38">
        <v>6322.5688049999999</v>
      </c>
      <c r="I135" s="38">
        <v>4029.6123640000001</v>
      </c>
      <c r="J135" s="27">
        <v>465.72808320000001</v>
      </c>
      <c r="K135" s="38">
        <v>717.98100750000003</v>
      </c>
      <c r="L135">
        <v>4</v>
      </c>
      <c r="M135" s="1">
        <v>0.93069847800000005</v>
      </c>
      <c r="N135" s="1">
        <f t="shared" si="2"/>
        <v>0.24800187363160042</v>
      </c>
      <c r="O135">
        <v>300</v>
      </c>
      <c r="P135" s="1">
        <v>3.7252952999999998E-2</v>
      </c>
      <c r="Q135" s="1">
        <v>0.6</v>
      </c>
      <c r="R135" s="38">
        <v>25.36732902</v>
      </c>
    </row>
    <row r="136" spans="1:18" x14ac:dyDescent="0.35">
      <c r="A136">
        <v>2</v>
      </c>
      <c r="B136">
        <v>10</v>
      </c>
      <c r="C136">
        <v>2000</v>
      </c>
      <c r="D136">
        <v>1</v>
      </c>
      <c r="E136" s="38">
        <v>33508.981899999999</v>
      </c>
      <c r="F136" s="38">
        <v>11539.144990000001</v>
      </c>
      <c r="G136" s="38">
        <v>13206.210880000001</v>
      </c>
      <c r="H136" s="38">
        <v>6299.3537880000003</v>
      </c>
      <c r="I136" s="38">
        <v>1476.7937959999999</v>
      </c>
      <c r="J136" s="27">
        <v>465.72808320000001</v>
      </c>
      <c r="K136" s="38">
        <v>521.75035749999995</v>
      </c>
      <c r="L136">
        <v>2</v>
      </c>
      <c r="M136" s="1">
        <v>0.92728116800000004</v>
      </c>
      <c r="N136" s="1" t="str">
        <f t="shared" si="2"/>
        <v/>
      </c>
      <c r="O136">
        <v>86</v>
      </c>
      <c r="P136" s="1">
        <v>5.6550819999999996E-3</v>
      </c>
      <c r="Q136" s="1">
        <v>0.4</v>
      </c>
      <c r="R136" s="38">
        <v>57.076490300000003</v>
      </c>
    </row>
    <row r="137" spans="1:18" x14ac:dyDescent="0.35">
      <c r="A137">
        <v>2</v>
      </c>
      <c r="B137">
        <v>10</v>
      </c>
      <c r="C137">
        <v>2000</v>
      </c>
      <c r="D137">
        <v>2</v>
      </c>
      <c r="E137" s="38">
        <v>32842.335769999998</v>
      </c>
      <c r="F137" s="38">
        <v>11294.576660000001</v>
      </c>
      <c r="G137" s="38">
        <v>12871.995140000001</v>
      </c>
      <c r="H137" s="38">
        <v>6264.2396790000003</v>
      </c>
      <c r="I137" s="38">
        <v>1428.890034</v>
      </c>
      <c r="J137" s="27">
        <v>465.72808320000001</v>
      </c>
      <c r="K137" s="38">
        <v>516.90617499999996</v>
      </c>
      <c r="L137">
        <v>2</v>
      </c>
      <c r="M137" s="1">
        <v>0.92211228000000001</v>
      </c>
      <c r="N137" s="1" t="str">
        <f t="shared" si="2"/>
        <v/>
      </c>
      <c r="O137">
        <v>101</v>
      </c>
      <c r="P137" s="1">
        <v>9.7218900000000004E-3</v>
      </c>
      <c r="Q137" s="1">
        <v>0.4</v>
      </c>
      <c r="R137" s="38">
        <v>57.076490300000003</v>
      </c>
    </row>
    <row r="138" spans="1:18" x14ac:dyDescent="0.35">
      <c r="A138">
        <v>2</v>
      </c>
      <c r="B138">
        <v>10</v>
      </c>
      <c r="C138">
        <v>2000</v>
      </c>
      <c r="D138">
        <v>3</v>
      </c>
      <c r="E138" s="38">
        <v>50745.19126</v>
      </c>
      <c r="F138" s="38">
        <v>18735.914410000001</v>
      </c>
      <c r="G138" s="38">
        <v>20993.274460000001</v>
      </c>
      <c r="H138" s="38">
        <v>6395.3785509999998</v>
      </c>
      <c r="I138" s="38">
        <v>3525.2182760000001</v>
      </c>
      <c r="J138" s="27">
        <v>465.72808320000001</v>
      </c>
      <c r="K138" s="38">
        <v>629.67747910000003</v>
      </c>
      <c r="L138">
        <v>3</v>
      </c>
      <c r="M138" s="1">
        <v>0.94141626099999998</v>
      </c>
      <c r="N138" s="1">
        <f t="shared" si="2"/>
        <v>0.23520446854751953</v>
      </c>
      <c r="O138">
        <v>300</v>
      </c>
      <c r="P138" s="1">
        <v>1.3183907E-2</v>
      </c>
      <c r="Q138" s="1">
        <v>0.4</v>
      </c>
      <c r="R138" s="38">
        <v>57.076490300000003</v>
      </c>
    </row>
    <row r="139" spans="1:18" x14ac:dyDescent="0.35">
      <c r="A139">
        <v>2</v>
      </c>
      <c r="B139">
        <v>40</v>
      </c>
      <c r="C139">
        <v>500</v>
      </c>
      <c r="D139">
        <v>1</v>
      </c>
      <c r="E139" s="38">
        <v>19618.754099999998</v>
      </c>
      <c r="F139" s="38">
        <v>4358.1031650000004</v>
      </c>
      <c r="G139" s="38">
        <v>5517.0333950000004</v>
      </c>
      <c r="H139" s="38">
        <v>5560.6849030000003</v>
      </c>
      <c r="I139" s="38">
        <v>2751.3931619999998</v>
      </c>
      <c r="J139" s="27">
        <v>465.72808320000001</v>
      </c>
      <c r="K139" s="38">
        <v>965.81138720000001</v>
      </c>
      <c r="L139">
        <v>7</v>
      </c>
      <c r="M139" s="1">
        <v>0.506203929</v>
      </c>
      <c r="N139" s="1" t="str">
        <f t="shared" si="2"/>
        <v/>
      </c>
      <c r="O139">
        <v>23</v>
      </c>
      <c r="P139" s="1">
        <v>8.3397379999999993E-3</v>
      </c>
      <c r="Q139" s="1">
        <v>0.8</v>
      </c>
      <c r="R139" s="38">
        <v>3.4869188969999998</v>
      </c>
    </row>
    <row r="140" spans="1:18" x14ac:dyDescent="0.35">
      <c r="A140">
        <v>2</v>
      </c>
      <c r="B140">
        <v>40</v>
      </c>
      <c r="C140">
        <v>500</v>
      </c>
      <c r="D140">
        <v>2</v>
      </c>
      <c r="E140" s="38">
        <v>18982.676459999999</v>
      </c>
      <c r="F140" s="38">
        <v>3760.2597949999999</v>
      </c>
      <c r="G140" s="38">
        <v>5718.55753</v>
      </c>
      <c r="H140" s="38">
        <v>5730.8617279999999</v>
      </c>
      <c r="I140" s="38">
        <v>2437.6710269999999</v>
      </c>
      <c r="J140" s="27">
        <v>465.72808320000001</v>
      </c>
      <c r="K140" s="38">
        <v>869.59830150000005</v>
      </c>
      <c r="L140">
        <v>6</v>
      </c>
      <c r="M140" s="1">
        <v>0.52169557799999999</v>
      </c>
      <c r="N140" s="1" t="str">
        <f t="shared" si="2"/>
        <v/>
      </c>
      <c r="O140">
        <v>56</v>
      </c>
      <c r="P140" s="1">
        <v>4.0220840000000004E-3</v>
      </c>
      <c r="Q140" s="1">
        <v>0.8</v>
      </c>
      <c r="R140" s="38">
        <v>3.4869188969999998</v>
      </c>
    </row>
    <row r="141" spans="1:18" x14ac:dyDescent="0.35">
      <c r="A141">
        <v>2</v>
      </c>
      <c r="B141">
        <v>40</v>
      </c>
      <c r="C141">
        <v>500</v>
      </c>
      <c r="D141">
        <v>3</v>
      </c>
      <c r="E141" s="38">
        <v>27282.886709999999</v>
      </c>
      <c r="F141" s="38">
        <v>5267.015969</v>
      </c>
      <c r="G141" s="38">
        <v>7703.1676600000001</v>
      </c>
      <c r="H141" s="38">
        <v>7097.5789629999999</v>
      </c>
      <c r="I141" s="38">
        <v>5729.2137249999996</v>
      </c>
      <c r="J141" s="27">
        <v>465.72808320000001</v>
      </c>
      <c r="K141" s="38">
        <v>1020.182309</v>
      </c>
      <c r="L141">
        <v>8</v>
      </c>
      <c r="M141" s="1">
        <v>0.64611148100000004</v>
      </c>
      <c r="N141" s="1">
        <f t="shared" si="2"/>
        <v>0.29321565770488889</v>
      </c>
      <c r="O141">
        <v>91</v>
      </c>
      <c r="P141" s="1">
        <v>9.0358109999999995E-3</v>
      </c>
      <c r="Q141" s="1">
        <v>0.8</v>
      </c>
      <c r="R141" s="38">
        <v>3.4869188969999998</v>
      </c>
    </row>
    <row r="142" spans="1:18" x14ac:dyDescent="0.35">
      <c r="A142">
        <v>2</v>
      </c>
      <c r="B142">
        <v>40</v>
      </c>
      <c r="C142">
        <v>500</v>
      </c>
      <c r="D142">
        <v>1</v>
      </c>
      <c r="E142" s="38">
        <v>21014.27447</v>
      </c>
      <c r="F142" s="38">
        <v>5113.2129750000004</v>
      </c>
      <c r="G142" s="38">
        <v>5997.1219739999997</v>
      </c>
      <c r="H142" s="38">
        <v>6009.3123059999998</v>
      </c>
      <c r="I142" s="38">
        <v>2540.9007139999999</v>
      </c>
      <c r="J142" s="27">
        <v>465.72808320000001</v>
      </c>
      <c r="K142" s="38">
        <v>887.99842249999995</v>
      </c>
      <c r="L142">
        <v>6</v>
      </c>
      <c r="M142" s="1">
        <v>0.54704367399999998</v>
      </c>
      <c r="N142" s="1" t="str">
        <f t="shared" si="2"/>
        <v/>
      </c>
      <c r="O142">
        <v>301</v>
      </c>
      <c r="P142" s="1">
        <v>1.4664531999999999E-2</v>
      </c>
      <c r="Q142" s="1">
        <v>0.6</v>
      </c>
      <c r="R142" s="38">
        <v>9.2984503919999995</v>
      </c>
    </row>
    <row r="143" spans="1:18" x14ac:dyDescent="0.35">
      <c r="A143">
        <v>2</v>
      </c>
      <c r="B143">
        <v>40</v>
      </c>
      <c r="C143">
        <v>500</v>
      </c>
      <c r="D143">
        <v>2</v>
      </c>
      <c r="E143" s="38">
        <v>20254.23861</v>
      </c>
      <c r="F143" s="38">
        <v>5027.3588490000002</v>
      </c>
      <c r="G143" s="38">
        <v>5731.9579720000002</v>
      </c>
      <c r="H143" s="38">
        <v>5721.9249920000002</v>
      </c>
      <c r="I143" s="38">
        <v>2437.6707940000001</v>
      </c>
      <c r="J143" s="27">
        <v>465.72808320000001</v>
      </c>
      <c r="K143" s="38">
        <v>869.59791849999999</v>
      </c>
      <c r="L143">
        <v>6</v>
      </c>
      <c r="M143" s="1">
        <v>0.52088204299999996</v>
      </c>
      <c r="N143" s="1" t="str">
        <f t="shared" si="2"/>
        <v/>
      </c>
      <c r="O143">
        <v>90</v>
      </c>
      <c r="P143" s="1">
        <v>7.0872180000000002E-3</v>
      </c>
      <c r="Q143" s="1">
        <v>0.6</v>
      </c>
      <c r="R143" s="38">
        <v>9.2984503919999995</v>
      </c>
    </row>
    <row r="144" spans="1:18" x14ac:dyDescent="0.35">
      <c r="A144">
        <v>2</v>
      </c>
      <c r="B144">
        <v>40</v>
      </c>
      <c r="C144">
        <v>500</v>
      </c>
      <c r="D144">
        <v>3</v>
      </c>
      <c r="E144" s="38">
        <v>29447.607540000001</v>
      </c>
      <c r="F144" s="38">
        <v>6640.8774020000001</v>
      </c>
      <c r="G144" s="38">
        <v>8502.3571300000003</v>
      </c>
      <c r="H144" s="38">
        <v>7565.7818710000001</v>
      </c>
      <c r="I144" s="38">
        <v>5328.4491399999997</v>
      </c>
      <c r="J144" s="27">
        <v>465.72808320000001</v>
      </c>
      <c r="K144" s="38">
        <v>944.41390980000006</v>
      </c>
      <c r="L144">
        <v>7</v>
      </c>
      <c r="M144" s="1">
        <v>0.68873323600000003</v>
      </c>
      <c r="N144" s="1">
        <f t="shared" si="2"/>
        <v>0.2864388527176856</v>
      </c>
      <c r="O144">
        <v>300</v>
      </c>
      <c r="P144" s="1">
        <v>1.8866504999999999E-2</v>
      </c>
      <c r="Q144" s="1">
        <v>0.6</v>
      </c>
      <c r="R144" s="38">
        <v>9.2984503919999995</v>
      </c>
    </row>
    <row r="145" spans="1:18" x14ac:dyDescent="0.35">
      <c r="A145">
        <v>2</v>
      </c>
      <c r="B145">
        <v>40</v>
      </c>
      <c r="C145">
        <v>500</v>
      </c>
      <c r="D145">
        <v>1</v>
      </c>
      <c r="E145" s="38">
        <v>23272.485710000001</v>
      </c>
      <c r="F145" s="38">
        <v>5779.3278630000004</v>
      </c>
      <c r="G145" s="38">
        <v>7247.9062679999997</v>
      </c>
      <c r="H145" s="38">
        <v>7051.846646</v>
      </c>
      <c r="I145" s="38">
        <v>2019.651756</v>
      </c>
      <c r="J145" s="27">
        <v>465.72808320000001</v>
      </c>
      <c r="K145" s="38">
        <v>708.02509620000001</v>
      </c>
      <c r="L145">
        <v>4</v>
      </c>
      <c r="M145" s="1">
        <v>0.64194834700000003</v>
      </c>
      <c r="N145" s="1" t="str">
        <f t="shared" si="2"/>
        <v/>
      </c>
      <c r="O145">
        <v>301</v>
      </c>
      <c r="P145" s="1">
        <v>1.1965241E-2</v>
      </c>
      <c r="Q145" s="1">
        <v>0.4</v>
      </c>
      <c r="R145" s="38">
        <v>20.92151338</v>
      </c>
    </row>
    <row r="146" spans="1:18" x14ac:dyDescent="0.35">
      <c r="A146">
        <v>2</v>
      </c>
      <c r="B146">
        <v>40</v>
      </c>
      <c r="C146">
        <v>500</v>
      </c>
      <c r="D146">
        <v>2</v>
      </c>
      <c r="E146" s="38">
        <v>22900.920010000002</v>
      </c>
      <c r="F146" s="38">
        <v>7577.2211029999999</v>
      </c>
      <c r="G146" s="38">
        <v>5776.0607529999997</v>
      </c>
      <c r="H146" s="38">
        <v>5768.4261079999997</v>
      </c>
      <c r="I146" s="38">
        <v>2446.0414380000002</v>
      </c>
      <c r="J146" s="27">
        <v>465.72808320000001</v>
      </c>
      <c r="K146" s="38">
        <v>867.44252619999997</v>
      </c>
      <c r="L146">
        <v>6</v>
      </c>
      <c r="M146" s="1">
        <v>0.52511516300000005</v>
      </c>
      <c r="N146" s="1" t="str">
        <f t="shared" si="2"/>
        <v/>
      </c>
      <c r="O146">
        <v>300</v>
      </c>
      <c r="P146" s="1">
        <v>1.9307886E-2</v>
      </c>
      <c r="Q146" s="1">
        <v>0.4</v>
      </c>
      <c r="R146" s="38">
        <v>20.92151338</v>
      </c>
    </row>
    <row r="147" spans="1:18" x14ac:dyDescent="0.35">
      <c r="A147">
        <v>2</v>
      </c>
      <c r="B147">
        <v>40</v>
      </c>
      <c r="C147">
        <v>500</v>
      </c>
      <c r="D147">
        <v>3</v>
      </c>
      <c r="E147" s="38">
        <v>33607.335749999998</v>
      </c>
      <c r="F147" s="38">
        <v>7327.3431629999995</v>
      </c>
      <c r="G147" s="38">
        <v>12027.60426</v>
      </c>
      <c r="H147" s="38">
        <v>9054.9985030000007</v>
      </c>
      <c r="I147" s="38">
        <v>4019.942822</v>
      </c>
      <c r="J147" s="27">
        <v>465.72808320000001</v>
      </c>
      <c r="K147" s="38">
        <v>711.7189214</v>
      </c>
      <c r="L147">
        <v>4</v>
      </c>
      <c r="M147" s="1">
        <v>0.82430058500000003</v>
      </c>
      <c r="N147" s="1">
        <f t="shared" si="2"/>
        <v>0.27214951494377232</v>
      </c>
      <c r="O147">
        <v>300</v>
      </c>
      <c r="P147" s="1">
        <v>3.6268248000000003E-2</v>
      </c>
      <c r="Q147" s="1">
        <v>0.4</v>
      </c>
      <c r="R147" s="38">
        <v>20.92151338</v>
      </c>
    </row>
    <row r="148" spans="1:18" x14ac:dyDescent="0.35">
      <c r="A148">
        <v>2</v>
      </c>
      <c r="B148">
        <v>40</v>
      </c>
      <c r="C148">
        <v>1000</v>
      </c>
      <c r="D148">
        <v>1</v>
      </c>
      <c r="E148" s="38">
        <v>22610.35254</v>
      </c>
      <c r="F148" s="38">
        <v>5060.5928050000002</v>
      </c>
      <c r="G148" s="38">
        <v>7276.8949009999997</v>
      </c>
      <c r="H148" s="38">
        <v>7079.4597919999997</v>
      </c>
      <c r="I148" s="38">
        <v>2019.6518940000001</v>
      </c>
      <c r="J148" s="27">
        <v>465.72808320000001</v>
      </c>
      <c r="K148" s="38">
        <v>708.02506330000006</v>
      </c>
      <c r="L148">
        <v>4</v>
      </c>
      <c r="M148" s="1">
        <v>0.64446204500000004</v>
      </c>
      <c r="N148" s="1" t="str">
        <f t="shared" si="2"/>
        <v/>
      </c>
      <c r="O148">
        <v>131</v>
      </c>
      <c r="P148" s="1">
        <v>9.2512659999999993E-3</v>
      </c>
      <c r="Q148" s="1">
        <v>0.8</v>
      </c>
      <c r="R148" s="38">
        <v>5.8712038870000001</v>
      </c>
    </row>
    <row r="149" spans="1:18" x14ac:dyDescent="0.35">
      <c r="A149">
        <v>2</v>
      </c>
      <c r="B149">
        <v>40</v>
      </c>
      <c r="C149">
        <v>1000</v>
      </c>
      <c r="D149">
        <v>2</v>
      </c>
      <c r="E149" s="38">
        <v>22243.27072</v>
      </c>
      <c r="F149" s="38">
        <v>5051.3148920000003</v>
      </c>
      <c r="G149" s="38">
        <v>7144.855998</v>
      </c>
      <c r="H149" s="38">
        <v>6862.5930600000002</v>
      </c>
      <c r="I149" s="38">
        <v>2001.983925</v>
      </c>
      <c r="J149" s="27">
        <v>465.72808320000001</v>
      </c>
      <c r="K149" s="38">
        <v>716.79476260000001</v>
      </c>
      <c r="L149">
        <v>4</v>
      </c>
      <c r="M149" s="1">
        <v>0.62472008999999995</v>
      </c>
      <c r="N149" s="1" t="str">
        <f t="shared" si="2"/>
        <v/>
      </c>
      <c r="O149">
        <v>139</v>
      </c>
      <c r="P149" s="1">
        <v>7.3391079999999996E-3</v>
      </c>
      <c r="Q149" s="1">
        <v>0.8</v>
      </c>
      <c r="R149" s="38">
        <v>5.8712038870000001</v>
      </c>
    </row>
    <row r="150" spans="1:18" x14ac:dyDescent="0.35">
      <c r="A150">
        <v>2</v>
      </c>
      <c r="B150">
        <v>40</v>
      </c>
      <c r="C150">
        <v>1000</v>
      </c>
      <c r="D150">
        <v>3</v>
      </c>
      <c r="E150" s="38">
        <v>31250.080969999999</v>
      </c>
      <c r="F150" s="38">
        <v>6681.0620680000002</v>
      </c>
      <c r="G150" s="38">
        <v>10406.08581</v>
      </c>
      <c r="H150" s="38">
        <v>8364.5706769999997</v>
      </c>
      <c r="I150" s="38">
        <v>4521.3424459999997</v>
      </c>
      <c r="J150" s="27">
        <v>465.72808320000001</v>
      </c>
      <c r="K150" s="38">
        <v>811.29188239999996</v>
      </c>
      <c r="L150">
        <v>5</v>
      </c>
      <c r="M150" s="1">
        <v>0.76144910499999996</v>
      </c>
      <c r="N150" s="1">
        <f t="shared" si="2"/>
        <v>0.3032874782745032</v>
      </c>
      <c r="O150">
        <v>150</v>
      </c>
      <c r="P150" s="1">
        <v>8.5753960000000008E-3</v>
      </c>
      <c r="Q150" s="1">
        <v>0.8</v>
      </c>
      <c r="R150" s="38">
        <v>5.8712038870000001</v>
      </c>
    </row>
    <row r="151" spans="1:18" x14ac:dyDescent="0.35">
      <c r="A151">
        <v>2</v>
      </c>
      <c r="B151">
        <v>40</v>
      </c>
      <c r="C151">
        <v>1000</v>
      </c>
      <c r="D151">
        <v>1</v>
      </c>
      <c r="E151" s="38">
        <v>24180.389429999999</v>
      </c>
      <c r="F151" s="38">
        <v>5500.0424270000003</v>
      </c>
      <c r="G151" s="38">
        <v>8069.5951519999999</v>
      </c>
      <c r="H151" s="38">
        <v>7730.0655900000002</v>
      </c>
      <c r="I151" s="38">
        <v>1785.2806310000001</v>
      </c>
      <c r="J151" s="27">
        <v>465.72808320000001</v>
      </c>
      <c r="K151" s="38">
        <v>629.677548</v>
      </c>
      <c r="L151">
        <v>3</v>
      </c>
      <c r="M151" s="1">
        <v>0.70368841999999998</v>
      </c>
      <c r="N151" s="1" t="str">
        <f t="shared" si="2"/>
        <v/>
      </c>
      <c r="O151">
        <v>274</v>
      </c>
      <c r="P151" s="1">
        <v>9.7398420000000003E-3</v>
      </c>
      <c r="Q151" s="1">
        <v>0.6</v>
      </c>
      <c r="R151" s="38">
        <v>15.6565437</v>
      </c>
    </row>
    <row r="152" spans="1:18" x14ac:dyDescent="0.35">
      <c r="A152">
        <v>2</v>
      </c>
      <c r="B152">
        <v>40</v>
      </c>
      <c r="C152">
        <v>1000</v>
      </c>
      <c r="D152">
        <v>2</v>
      </c>
      <c r="E152" s="38">
        <v>23924.4067</v>
      </c>
      <c r="F152" s="38">
        <v>5443.2533370000001</v>
      </c>
      <c r="G152" s="38">
        <v>8163.0431369999997</v>
      </c>
      <c r="H152" s="38">
        <v>7475.7863520000001</v>
      </c>
      <c r="I152" s="38">
        <v>1744.727531</v>
      </c>
      <c r="J152" s="27">
        <v>465.72808320000001</v>
      </c>
      <c r="K152" s="38">
        <v>631.86825769999996</v>
      </c>
      <c r="L152">
        <v>3</v>
      </c>
      <c r="M152" s="1">
        <v>0.68054070499999997</v>
      </c>
      <c r="N152" s="1" t="str">
        <f t="shared" si="2"/>
        <v/>
      </c>
      <c r="O152">
        <v>300</v>
      </c>
      <c r="P152" s="1">
        <v>2.8140897000000002E-2</v>
      </c>
      <c r="Q152" s="1">
        <v>0.6</v>
      </c>
      <c r="R152" s="38">
        <v>15.6565437</v>
      </c>
    </row>
    <row r="153" spans="1:18" x14ac:dyDescent="0.35">
      <c r="A153">
        <v>2</v>
      </c>
      <c r="B153">
        <v>40</v>
      </c>
      <c r="C153">
        <v>1000</v>
      </c>
      <c r="D153">
        <v>3</v>
      </c>
      <c r="E153" s="38">
        <v>33804.987849999998</v>
      </c>
      <c r="F153" s="38">
        <v>7990.6060289999996</v>
      </c>
      <c r="G153" s="38">
        <v>11621.03205</v>
      </c>
      <c r="H153" s="38">
        <v>8986.2938940000004</v>
      </c>
      <c r="I153" s="38">
        <v>4027.1509030000002</v>
      </c>
      <c r="J153" s="27">
        <v>465.72808320000001</v>
      </c>
      <c r="K153" s="38">
        <v>714.17689280000002</v>
      </c>
      <c r="L153">
        <v>4</v>
      </c>
      <c r="M153" s="1">
        <v>0.81804622199999999</v>
      </c>
      <c r="N153" s="1">
        <f t="shared" si="2"/>
        <v>0.29726367078566818</v>
      </c>
      <c r="O153">
        <v>245</v>
      </c>
      <c r="P153" s="1">
        <v>7.2608159999999998E-3</v>
      </c>
      <c r="Q153" s="1">
        <v>0.6</v>
      </c>
      <c r="R153" s="38">
        <v>15.6565437</v>
      </c>
    </row>
    <row r="154" spans="1:18" x14ac:dyDescent="0.35">
      <c r="A154">
        <v>2</v>
      </c>
      <c r="B154">
        <v>40</v>
      </c>
      <c r="C154">
        <v>1000</v>
      </c>
      <c r="D154">
        <v>1</v>
      </c>
      <c r="E154" s="38">
        <v>26955.146949999998</v>
      </c>
      <c r="F154" s="38">
        <v>6648.6662159999996</v>
      </c>
      <c r="G154" s="38">
        <v>9350.5402520000007</v>
      </c>
      <c r="H154" s="38">
        <v>8494.2767769999991</v>
      </c>
      <c r="I154" s="38">
        <v>1475.383677</v>
      </c>
      <c r="J154" s="27">
        <v>465.72808320000001</v>
      </c>
      <c r="K154" s="38">
        <v>520.55194849999998</v>
      </c>
      <c r="L154">
        <v>2</v>
      </c>
      <c r="M154" s="1">
        <v>0.77325659599999996</v>
      </c>
      <c r="N154" s="1" t="str">
        <f t="shared" si="2"/>
        <v/>
      </c>
      <c r="O154">
        <v>300</v>
      </c>
      <c r="P154" s="1">
        <v>1.0166631000000001E-2</v>
      </c>
      <c r="Q154" s="1">
        <v>0.4</v>
      </c>
      <c r="R154" s="38">
        <v>35.22722332</v>
      </c>
    </row>
    <row r="155" spans="1:18" x14ac:dyDescent="0.35">
      <c r="A155">
        <v>2</v>
      </c>
      <c r="B155">
        <v>40</v>
      </c>
      <c r="C155">
        <v>1000</v>
      </c>
      <c r="D155">
        <v>2</v>
      </c>
      <c r="E155" s="38">
        <v>26372.12744</v>
      </c>
      <c r="F155" s="38">
        <v>6503.3362200000001</v>
      </c>
      <c r="G155" s="38">
        <v>9257.2587519999997</v>
      </c>
      <c r="H155" s="38">
        <v>8197.0365629999997</v>
      </c>
      <c r="I155" s="38">
        <v>1429.2592790000001</v>
      </c>
      <c r="J155" s="27">
        <v>465.72808320000001</v>
      </c>
      <c r="K155" s="38">
        <v>519.50853789999996</v>
      </c>
      <c r="L155">
        <v>2</v>
      </c>
      <c r="M155" s="1">
        <v>0.74619802899999998</v>
      </c>
      <c r="N155" s="1" t="str">
        <f t="shared" si="2"/>
        <v/>
      </c>
      <c r="O155">
        <v>206</v>
      </c>
      <c r="P155" s="1">
        <v>8.1774719999999999E-3</v>
      </c>
      <c r="Q155" s="1">
        <v>0.4</v>
      </c>
      <c r="R155" s="38">
        <v>35.22722332</v>
      </c>
    </row>
    <row r="156" spans="1:18" x14ac:dyDescent="0.35">
      <c r="A156">
        <v>2</v>
      </c>
      <c r="B156">
        <v>40</v>
      </c>
      <c r="C156">
        <v>1000</v>
      </c>
      <c r="D156">
        <v>3</v>
      </c>
      <c r="E156" s="38">
        <v>39172.964209999998</v>
      </c>
      <c r="F156" s="38">
        <v>10767.33634</v>
      </c>
      <c r="G156" s="38">
        <v>14448.097330000001</v>
      </c>
      <c r="H156" s="38">
        <v>9378.6088</v>
      </c>
      <c r="I156" s="38">
        <v>3480.9883840000002</v>
      </c>
      <c r="J156" s="27">
        <v>465.72808320000001</v>
      </c>
      <c r="K156" s="38">
        <v>632.20527189999996</v>
      </c>
      <c r="L156">
        <v>3</v>
      </c>
      <c r="M156" s="1">
        <v>0.85375969100000004</v>
      </c>
      <c r="N156" s="1">
        <f t="shared" si="2"/>
        <v>0.26542346935800332</v>
      </c>
      <c r="O156">
        <v>300</v>
      </c>
      <c r="P156" s="1">
        <v>2.9572398E-2</v>
      </c>
      <c r="Q156" s="1">
        <v>0.4</v>
      </c>
      <c r="R156" s="38">
        <v>35.22722332</v>
      </c>
    </row>
    <row r="157" spans="1:18" x14ac:dyDescent="0.35">
      <c r="A157">
        <v>2</v>
      </c>
      <c r="B157">
        <v>40</v>
      </c>
      <c r="C157">
        <v>2000</v>
      </c>
      <c r="D157">
        <v>1</v>
      </c>
      <c r="E157" s="38">
        <v>25439.47365</v>
      </c>
      <c r="F157" s="38">
        <v>5017.1167439999999</v>
      </c>
      <c r="G157" s="38">
        <v>9417.441433</v>
      </c>
      <c r="H157" s="38">
        <v>8536.8620649999993</v>
      </c>
      <c r="I157" s="38">
        <v>1479.509998</v>
      </c>
      <c r="J157" s="27">
        <v>465.72808320000001</v>
      </c>
      <c r="K157" s="38">
        <v>522.81532419999996</v>
      </c>
      <c r="L157">
        <v>2</v>
      </c>
      <c r="M157" s="1">
        <v>0.77713324800000005</v>
      </c>
      <c r="N157" s="1" t="str">
        <f t="shared" si="2"/>
        <v/>
      </c>
      <c r="O157">
        <v>35</v>
      </c>
      <c r="P157" s="1">
        <v>8.4775119999999995E-3</v>
      </c>
      <c r="Q157" s="1">
        <v>0.8</v>
      </c>
      <c r="R157" s="38">
        <v>7.6861330250000002</v>
      </c>
    </row>
    <row r="158" spans="1:18" x14ac:dyDescent="0.35">
      <c r="A158">
        <v>2</v>
      </c>
      <c r="B158">
        <v>40</v>
      </c>
      <c r="C158">
        <v>2000</v>
      </c>
      <c r="D158">
        <v>2</v>
      </c>
      <c r="E158" s="38">
        <v>24833.282439999999</v>
      </c>
      <c r="F158" s="38">
        <v>4983.7618380000004</v>
      </c>
      <c r="G158" s="38">
        <v>9288.663751</v>
      </c>
      <c r="H158" s="38">
        <v>8144.1382970000004</v>
      </c>
      <c r="I158" s="38">
        <v>1430.9914920000001</v>
      </c>
      <c r="J158" s="27">
        <v>465.72808320000001</v>
      </c>
      <c r="K158" s="38">
        <v>519.99897799999997</v>
      </c>
      <c r="L158">
        <v>2</v>
      </c>
      <c r="M158" s="1">
        <v>0.74138255900000005</v>
      </c>
      <c r="N158" s="1" t="str">
        <f t="shared" si="2"/>
        <v/>
      </c>
      <c r="O158">
        <v>303</v>
      </c>
      <c r="P158" s="1">
        <v>1.3073098999999999E-2</v>
      </c>
      <c r="Q158" s="1">
        <v>0.8</v>
      </c>
      <c r="R158" s="38">
        <v>7.6861330250000002</v>
      </c>
    </row>
    <row r="159" spans="1:18" x14ac:dyDescent="0.35">
      <c r="A159">
        <v>2</v>
      </c>
      <c r="B159">
        <v>40</v>
      </c>
      <c r="C159">
        <v>2000</v>
      </c>
      <c r="D159">
        <v>3</v>
      </c>
      <c r="E159" s="38">
        <v>35422.608469999999</v>
      </c>
      <c r="F159" s="38">
        <v>7714.6544620000004</v>
      </c>
      <c r="G159" s="38">
        <v>13531.19104</v>
      </c>
      <c r="H159" s="38">
        <v>9556.5371579999992</v>
      </c>
      <c r="I159" s="38">
        <v>3524.1362469999999</v>
      </c>
      <c r="J159" s="27">
        <v>465.72808320000001</v>
      </c>
      <c r="K159" s="38">
        <v>630.36148179999998</v>
      </c>
      <c r="L159">
        <v>3</v>
      </c>
      <c r="M159" s="1">
        <v>0.86995698200000005</v>
      </c>
      <c r="N159" s="1">
        <f t="shared" si="2"/>
        <v>0.29539155548613166</v>
      </c>
      <c r="O159">
        <v>199</v>
      </c>
      <c r="P159" s="1">
        <v>8.0614740000000008E-3</v>
      </c>
      <c r="Q159" s="1">
        <v>0.8</v>
      </c>
      <c r="R159" s="38">
        <v>7.6861330250000002</v>
      </c>
    </row>
    <row r="160" spans="1:18" x14ac:dyDescent="0.35">
      <c r="A160">
        <v>2</v>
      </c>
      <c r="B160">
        <v>40</v>
      </c>
      <c r="C160">
        <v>2000</v>
      </c>
      <c r="D160">
        <v>1</v>
      </c>
      <c r="E160" s="38">
        <v>27134.677100000001</v>
      </c>
      <c r="F160" s="38">
        <v>6712.3122169999997</v>
      </c>
      <c r="G160" s="38">
        <v>9417.441433</v>
      </c>
      <c r="H160" s="38">
        <v>8536.8620649999993</v>
      </c>
      <c r="I160" s="38">
        <v>1479.51053</v>
      </c>
      <c r="J160" s="27">
        <v>465.72808320000001</v>
      </c>
      <c r="K160" s="38">
        <v>522.82277390000002</v>
      </c>
      <c r="L160">
        <v>2</v>
      </c>
      <c r="M160" s="1">
        <v>0.77713324800000005</v>
      </c>
      <c r="N160" s="1" t="str">
        <f t="shared" si="2"/>
        <v/>
      </c>
      <c r="O160">
        <v>34</v>
      </c>
      <c r="P160" s="1">
        <v>7.688828E-3</v>
      </c>
      <c r="Q160" s="1">
        <v>0.6</v>
      </c>
      <c r="R160" s="38">
        <v>20.49635473</v>
      </c>
    </row>
    <row r="161" spans="1:18" x14ac:dyDescent="0.35">
      <c r="A161">
        <v>2</v>
      </c>
      <c r="B161">
        <v>40</v>
      </c>
      <c r="C161">
        <v>2000</v>
      </c>
      <c r="D161">
        <v>2</v>
      </c>
      <c r="E161" s="38">
        <v>26481.662830000001</v>
      </c>
      <c r="F161" s="38">
        <v>6623.3098730000002</v>
      </c>
      <c r="G161" s="38">
        <v>9296.4966929999991</v>
      </c>
      <c r="H161" s="38">
        <v>8144.1382970000004</v>
      </c>
      <c r="I161" s="38">
        <v>1430.9617189999999</v>
      </c>
      <c r="J161" s="27">
        <v>465.72808320000001</v>
      </c>
      <c r="K161" s="38">
        <v>521.0281675</v>
      </c>
      <c r="L161">
        <v>2</v>
      </c>
      <c r="M161" s="1">
        <v>0.74138255900000005</v>
      </c>
      <c r="N161" s="1" t="str">
        <f t="shared" si="2"/>
        <v/>
      </c>
      <c r="O161">
        <v>300</v>
      </c>
      <c r="P161" s="1">
        <v>2.9066459999999999E-2</v>
      </c>
      <c r="Q161" s="1">
        <v>0.6</v>
      </c>
      <c r="R161" s="38">
        <v>20.49635473</v>
      </c>
    </row>
    <row r="162" spans="1:18" x14ac:dyDescent="0.35">
      <c r="A162">
        <v>2</v>
      </c>
      <c r="B162">
        <v>40</v>
      </c>
      <c r="C162">
        <v>2000</v>
      </c>
      <c r="D162">
        <v>3</v>
      </c>
      <c r="E162" s="38">
        <v>38187.673020000002</v>
      </c>
      <c r="F162" s="38">
        <v>7765.7548660000002</v>
      </c>
      <c r="G162" s="38">
        <v>16471.853459999998</v>
      </c>
      <c r="H162" s="38">
        <v>10063.61937</v>
      </c>
      <c r="I162" s="38">
        <v>2903.1604699999998</v>
      </c>
      <c r="J162" s="27">
        <v>465.72808320000001</v>
      </c>
      <c r="K162" s="38">
        <v>517.55676979999998</v>
      </c>
      <c r="L162">
        <v>2</v>
      </c>
      <c r="M162" s="1">
        <v>0.91611802399999998</v>
      </c>
      <c r="N162" s="1">
        <f t="shared" si="2"/>
        <v>0.28776053960682951</v>
      </c>
      <c r="O162">
        <v>147</v>
      </c>
      <c r="P162" s="1">
        <v>9.4047590000000004E-3</v>
      </c>
      <c r="Q162" s="1">
        <v>0.6</v>
      </c>
      <c r="R162" s="38">
        <v>20.49635473</v>
      </c>
    </row>
    <row r="163" spans="1:18" x14ac:dyDescent="0.35">
      <c r="A163">
        <v>2</v>
      </c>
      <c r="B163">
        <v>40</v>
      </c>
      <c r="C163">
        <v>2000</v>
      </c>
      <c r="D163">
        <v>1</v>
      </c>
      <c r="E163" s="38">
        <v>29818.046999999999</v>
      </c>
      <c r="F163" s="38">
        <v>6315.3105009999999</v>
      </c>
      <c r="G163" s="38">
        <v>12050.925880000001</v>
      </c>
      <c r="H163" s="38">
        <v>9569.6051659999994</v>
      </c>
      <c r="I163" s="38">
        <v>1046.1845169999999</v>
      </c>
      <c r="J163" s="27">
        <v>465.72808320000001</v>
      </c>
      <c r="K163" s="38">
        <v>370.2928498</v>
      </c>
      <c r="L163">
        <v>1</v>
      </c>
      <c r="M163" s="1">
        <v>0.87114659800000005</v>
      </c>
      <c r="N163" s="1" t="str">
        <f t="shared" si="2"/>
        <v/>
      </c>
      <c r="O163">
        <v>61</v>
      </c>
      <c r="P163" s="1">
        <v>9.4880510000000008E-3</v>
      </c>
      <c r="Q163" s="1">
        <v>0.4</v>
      </c>
      <c r="R163" s="38">
        <v>46.116798150000001</v>
      </c>
    </row>
    <row r="164" spans="1:18" x14ac:dyDescent="0.35">
      <c r="A164">
        <v>2</v>
      </c>
      <c r="B164">
        <v>40</v>
      </c>
      <c r="C164">
        <v>2000</v>
      </c>
      <c r="D164">
        <v>2</v>
      </c>
      <c r="E164" s="38">
        <v>29228.983830000001</v>
      </c>
      <c r="F164" s="38">
        <v>6174.0158620000002</v>
      </c>
      <c r="G164" s="38">
        <v>11911.362779999999</v>
      </c>
      <c r="H164" s="38">
        <v>9295.6569070000005</v>
      </c>
      <c r="I164" s="38">
        <v>1011.930232</v>
      </c>
      <c r="J164" s="27">
        <v>465.72808320000001</v>
      </c>
      <c r="K164" s="38">
        <v>370.28996339999998</v>
      </c>
      <c r="L164">
        <v>1</v>
      </c>
      <c r="M164" s="1">
        <v>0.84620835999999999</v>
      </c>
      <c r="N164" s="1" t="str">
        <f t="shared" si="2"/>
        <v/>
      </c>
      <c r="O164">
        <v>218</v>
      </c>
      <c r="P164" s="1">
        <v>1.4250499999999999E-4</v>
      </c>
      <c r="Q164" s="1">
        <v>0.4</v>
      </c>
      <c r="R164" s="38">
        <v>46.116798150000001</v>
      </c>
    </row>
    <row r="165" spans="1:18" x14ac:dyDescent="0.35">
      <c r="A165">
        <v>2</v>
      </c>
      <c r="B165">
        <v>40</v>
      </c>
      <c r="C165">
        <v>2000</v>
      </c>
      <c r="D165">
        <v>3</v>
      </c>
      <c r="E165" s="38">
        <v>42736.631329999997</v>
      </c>
      <c r="F165" s="38">
        <v>12489.25078</v>
      </c>
      <c r="G165" s="38">
        <v>16289.450570000001</v>
      </c>
      <c r="H165" s="38">
        <v>10061.99568</v>
      </c>
      <c r="I165" s="38">
        <v>2909.78224</v>
      </c>
      <c r="J165" s="27">
        <v>465.72808320000001</v>
      </c>
      <c r="K165" s="38">
        <v>520.42397530000005</v>
      </c>
      <c r="L165">
        <v>2</v>
      </c>
      <c r="M165" s="1">
        <v>0.91597021599999995</v>
      </c>
      <c r="N165" s="1">
        <f t="shared" si="2"/>
        <v>0.27622725936819142</v>
      </c>
      <c r="O165">
        <v>300</v>
      </c>
      <c r="P165" s="1">
        <v>1.3115277999999999E-2</v>
      </c>
      <c r="Q165" s="1">
        <v>0.4</v>
      </c>
      <c r="R165" s="38">
        <v>46.116798150000001</v>
      </c>
    </row>
    <row r="166" spans="1:18" x14ac:dyDescent="0.35">
      <c r="A166">
        <v>2</v>
      </c>
      <c r="B166">
        <v>70</v>
      </c>
      <c r="C166">
        <v>500</v>
      </c>
      <c r="D166">
        <v>1</v>
      </c>
      <c r="E166" s="38">
        <v>19595.273740000001</v>
      </c>
      <c r="F166" s="38">
        <v>4358.1644880000003</v>
      </c>
      <c r="G166" s="38">
        <v>5474.9118330000001</v>
      </c>
      <c r="H166" s="38">
        <v>5583.1054830000003</v>
      </c>
      <c r="I166" s="38">
        <v>2748.841246</v>
      </c>
      <c r="J166" s="27">
        <v>465.72808320000001</v>
      </c>
      <c r="K166" s="38">
        <v>964.52260650000005</v>
      </c>
      <c r="L166">
        <v>7</v>
      </c>
      <c r="M166" s="1">
        <v>0.38315423300000001</v>
      </c>
      <c r="N166" s="1" t="str">
        <f t="shared" si="2"/>
        <v/>
      </c>
      <c r="O166">
        <v>68</v>
      </c>
      <c r="P166" s="1">
        <v>5.6277289999999997E-3</v>
      </c>
      <c r="Q166" s="1">
        <v>0.8</v>
      </c>
      <c r="R166" s="38">
        <v>3.4904054499999999</v>
      </c>
    </row>
    <row r="167" spans="1:18" x14ac:dyDescent="0.35">
      <c r="A167">
        <v>2</v>
      </c>
      <c r="B167">
        <v>70</v>
      </c>
      <c r="C167">
        <v>500</v>
      </c>
      <c r="D167">
        <v>2</v>
      </c>
      <c r="E167" s="38">
        <v>18993.718540000002</v>
      </c>
      <c r="F167" s="38">
        <v>3765.0166220000001</v>
      </c>
      <c r="G167" s="38">
        <v>5671.7712490000004</v>
      </c>
      <c r="H167" s="38">
        <v>5762.3722930000004</v>
      </c>
      <c r="I167" s="38">
        <v>2450.4734060000001</v>
      </c>
      <c r="J167" s="27">
        <v>465.72808320000001</v>
      </c>
      <c r="K167" s="38">
        <v>878.35688489999995</v>
      </c>
      <c r="L167">
        <v>6</v>
      </c>
      <c r="M167" s="1">
        <v>0.395456855</v>
      </c>
      <c r="N167" s="1" t="str">
        <f t="shared" si="2"/>
        <v/>
      </c>
      <c r="O167">
        <v>31</v>
      </c>
      <c r="P167" s="1">
        <v>9.5110839999999995E-3</v>
      </c>
      <c r="Q167" s="1">
        <v>0.8</v>
      </c>
      <c r="R167" s="38">
        <v>3.4904054499999999</v>
      </c>
    </row>
    <row r="168" spans="1:18" x14ac:dyDescent="0.35">
      <c r="A168">
        <v>2</v>
      </c>
      <c r="B168">
        <v>70</v>
      </c>
      <c r="C168">
        <v>500</v>
      </c>
      <c r="D168">
        <v>3</v>
      </c>
      <c r="E168" s="38">
        <v>27214.24567</v>
      </c>
      <c r="F168" s="38">
        <v>5275.1365530000003</v>
      </c>
      <c r="G168" s="38">
        <v>7343.505349</v>
      </c>
      <c r="H168" s="38">
        <v>7344.1769180000001</v>
      </c>
      <c r="I168" s="38">
        <v>5765.2423790000003</v>
      </c>
      <c r="J168" s="27">
        <v>465.72808320000001</v>
      </c>
      <c r="K168" s="38">
        <v>1020.4563900000001</v>
      </c>
      <c r="L168">
        <v>8</v>
      </c>
      <c r="M168" s="1">
        <v>0.50401205599999999</v>
      </c>
      <c r="N168" s="1">
        <f t="shared" si="2"/>
        <v>0.29476661446521724</v>
      </c>
      <c r="O168">
        <v>301</v>
      </c>
      <c r="P168" s="1">
        <v>1.0780692E-2</v>
      </c>
      <c r="Q168" s="1">
        <v>0.8</v>
      </c>
      <c r="R168" s="38">
        <v>3.4904054499999999</v>
      </c>
    </row>
    <row r="169" spans="1:18" x14ac:dyDescent="0.35">
      <c r="A169">
        <v>2</v>
      </c>
      <c r="B169">
        <v>70</v>
      </c>
      <c r="C169">
        <v>500</v>
      </c>
      <c r="D169">
        <v>1</v>
      </c>
      <c r="E169" s="38">
        <v>20967.879079999999</v>
      </c>
      <c r="F169" s="38">
        <v>4430.860036</v>
      </c>
      <c r="G169" s="38">
        <v>6429.2379449999999</v>
      </c>
      <c r="H169" s="38">
        <v>6508.2410579999996</v>
      </c>
      <c r="I169" s="38">
        <v>2319.322756</v>
      </c>
      <c r="J169" s="27">
        <v>465.72808320000001</v>
      </c>
      <c r="K169" s="38">
        <v>814.48919750000005</v>
      </c>
      <c r="L169">
        <v>5</v>
      </c>
      <c r="M169" s="1">
        <v>0.446643919</v>
      </c>
      <c r="N169" s="1" t="str">
        <f t="shared" si="2"/>
        <v/>
      </c>
      <c r="O169">
        <v>300</v>
      </c>
      <c r="P169" s="1">
        <v>1.3078133E-2</v>
      </c>
      <c r="Q169" s="1">
        <v>0.6</v>
      </c>
      <c r="R169" s="38">
        <v>9.3077478669999998</v>
      </c>
    </row>
    <row r="170" spans="1:18" x14ac:dyDescent="0.35">
      <c r="A170">
        <v>2</v>
      </c>
      <c r="B170">
        <v>70</v>
      </c>
      <c r="C170">
        <v>500</v>
      </c>
      <c r="D170">
        <v>2</v>
      </c>
      <c r="E170" s="38">
        <v>20253.91876</v>
      </c>
      <c r="F170" s="38">
        <v>5034.4926660000001</v>
      </c>
      <c r="G170" s="38">
        <v>5675.4303200000004</v>
      </c>
      <c r="H170" s="38">
        <v>5761.7308400000002</v>
      </c>
      <c r="I170" s="38">
        <v>2443.8048610000001</v>
      </c>
      <c r="J170" s="27">
        <v>465.72808320000001</v>
      </c>
      <c r="K170" s="38">
        <v>872.73198609999997</v>
      </c>
      <c r="L170">
        <v>6</v>
      </c>
      <c r="M170" s="1">
        <v>0.39541283399999999</v>
      </c>
      <c r="N170" s="1" t="str">
        <f t="shared" si="2"/>
        <v/>
      </c>
      <c r="O170">
        <v>35</v>
      </c>
      <c r="P170" s="1">
        <v>8.1070389999999999E-3</v>
      </c>
      <c r="Q170" s="1">
        <v>0.6</v>
      </c>
      <c r="R170" s="38">
        <v>9.3077478669999998</v>
      </c>
    </row>
    <row r="171" spans="1:18" x14ac:dyDescent="0.35">
      <c r="A171">
        <v>2</v>
      </c>
      <c r="B171">
        <v>70</v>
      </c>
      <c r="C171">
        <v>500</v>
      </c>
      <c r="D171">
        <v>3</v>
      </c>
      <c r="E171" s="38">
        <v>29171.009880000001</v>
      </c>
      <c r="F171" s="38">
        <v>5917.7676170000004</v>
      </c>
      <c r="G171" s="38">
        <v>8500.8376380000009</v>
      </c>
      <c r="H171" s="38">
        <v>8466.2838709999996</v>
      </c>
      <c r="I171" s="38">
        <v>4947.1247160000003</v>
      </c>
      <c r="J171" s="27">
        <v>465.72808320000001</v>
      </c>
      <c r="K171" s="38">
        <v>873.26795749999997</v>
      </c>
      <c r="L171">
        <v>6</v>
      </c>
      <c r="M171" s="1">
        <v>0.581019383</v>
      </c>
      <c r="N171" s="1">
        <f t="shared" si="2"/>
        <v>0.29234018387005895</v>
      </c>
      <c r="O171">
        <v>301</v>
      </c>
      <c r="P171" s="1">
        <v>1.536531E-2</v>
      </c>
      <c r="Q171" s="1">
        <v>0.6</v>
      </c>
      <c r="R171" s="38">
        <v>9.3077478669999998</v>
      </c>
    </row>
    <row r="172" spans="1:18" x14ac:dyDescent="0.35">
      <c r="A172">
        <v>2</v>
      </c>
      <c r="B172">
        <v>70</v>
      </c>
      <c r="C172">
        <v>500</v>
      </c>
      <c r="D172">
        <v>1</v>
      </c>
      <c r="E172" s="38">
        <v>23259.25793</v>
      </c>
      <c r="F172" s="38">
        <v>5797.4986660000004</v>
      </c>
      <c r="G172" s="38">
        <v>7097.8020310000002</v>
      </c>
      <c r="H172" s="38">
        <v>7160.7625770000004</v>
      </c>
      <c r="I172" s="38">
        <v>2027.3350419999999</v>
      </c>
      <c r="J172" s="27">
        <v>465.72808320000001</v>
      </c>
      <c r="K172" s="38">
        <v>710.13153490000002</v>
      </c>
      <c r="L172">
        <v>4</v>
      </c>
      <c r="M172" s="1">
        <v>0.49142479999999999</v>
      </c>
      <c r="N172" s="1" t="str">
        <f t="shared" si="2"/>
        <v/>
      </c>
      <c r="O172">
        <v>300</v>
      </c>
      <c r="P172" s="1">
        <v>1.2552542E-2</v>
      </c>
      <c r="Q172" s="1">
        <v>0.4</v>
      </c>
      <c r="R172" s="38">
        <v>20.942432700000001</v>
      </c>
    </row>
    <row r="173" spans="1:18" x14ac:dyDescent="0.35">
      <c r="A173">
        <v>2</v>
      </c>
      <c r="B173">
        <v>70</v>
      </c>
      <c r="C173">
        <v>500</v>
      </c>
      <c r="D173">
        <v>2</v>
      </c>
      <c r="E173" s="38">
        <v>22935.77189</v>
      </c>
      <c r="F173" s="38">
        <v>6688.0116230000003</v>
      </c>
      <c r="G173" s="38">
        <v>6350.0859929999997</v>
      </c>
      <c r="H173" s="38">
        <v>6382.6008579999998</v>
      </c>
      <c r="I173" s="38">
        <v>2235.8144510000002</v>
      </c>
      <c r="J173" s="27">
        <v>465.72808320000001</v>
      </c>
      <c r="K173" s="38">
        <v>813.53088390000005</v>
      </c>
      <c r="L173">
        <v>5</v>
      </c>
      <c r="M173" s="1">
        <v>0.43802155399999998</v>
      </c>
      <c r="N173" s="1" t="str">
        <f t="shared" si="2"/>
        <v/>
      </c>
      <c r="O173">
        <v>300</v>
      </c>
      <c r="P173" s="1">
        <v>2.1371643999999999E-2</v>
      </c>
      <c r="Q173" s="1">
        <v>0.4</v>
      </c>
      <c r="R173" s="38">
        <v>20.942432700000001</v>
      </c>
    </row>
    <row r="174" spans="1:18" x14ac:dyDescent="0.35">
      <c r="A174">
        <v>2</v>
      </c>
      <c r="B174">
        <v>70</v>
      </c>
      <c r="C174">
        <v>500</v>
      </c>
      <c r="D174">
        <v>3</v>
      </c>
      <c r="E174" s="38">
        <v>33399.584009999999</v>
      </c>
      <c r="F174" s="38">
        <v>8552.65337</v>
      </c>
      <c r="G174" s="38">
        <v>9621.1579139999994</v>
      </c>
      <c r="H174" s="38">
        <v>9383.3712149999992</v>
      </c>
      <c r="I174" s="38">
        <v>4562.0439120000001</v>
      </c>
      <c r="J174" s="27">
        <v>465.72808320000001</v>
      </c>
      <c r="K174" s="38">
        <v>814.62951380000004</v>
      </c>
      <c r="L174">
        <v>5</v>
      </c>
      <c r="M174" s="1">
        <v>0.64395673899999994</v>
      </c>
      <c r="N174" s="1">
        <f t="shared" si="2"/>
        <v>0.27698749973444653</v>
      </c>
      <c r="O174">
        <v>300</v>
      </c>
      <c r="P174" s="1">
        <v>3.993915E-2</v>
      </c>
      <c r="Q174" s="1">
        <v>0.4</v>
      </c>
      <c r="R174" s="38">
        <v>20.942432700000001</v>
      </c>
    </row>
    <row r="175" spans="1:18" x14ac:dyDescent="0.35">
      <c r="A175">
        <v>2</v>
      </c>
      <c r="B175">
        <v>70</v>
      </c>
      <c r="C175">
        <v>1000</v>
      </c>
      <c r="D175">
        <v>1</v>
      </c>
      <c r="E175" s="38">
        <v>22568.08381</v>
      </c>
      <c r="F175" s="38">
        <v>5076.9582540000001</v>
      </c>
      <c r="G175" s="38">
        <v>7101.0867150000004</v>
      </c>
      <c r="H175" s="38">
        <v>7164.0472600000003</v>
      </c>
      <c r="I175" s="38">
        <v>2045.062077</v>
      </c>
      <c r="J175" s="27">
        <v>465.72808320000001</v>
      </c>
      <c r="K175" s="38">
        <v>715.20141880000006</v>
      </c>
      <c r="L175">
        <v>4</v>
      </c>
      <c r="M175" s="1">
        <v>0.491650219</v>
      </c>
      <c r="N175" s="1" t="str">
        <f t="shared" si="2"/>
        <v/>
      </c>
      <c r="O175">
        <v>82</v>
      </c>
      <c r="P175" s="1">
        <v>5.5527229999999999E-3</v>
      </c>
      <c r="Q175" s="1">
        <v>0.8</v>
      </c>
      <c r="R175" s="38">
        <v>5.8877230039999997</v>
      </c>
    </row>
    <row r="176" spans="1:18" x14ac:dyDescent="0.35">
      <c r="A176">
        <v>2</v>
      </c>
      <c r="B176">
        <v>70</v>
      </c>
      <c r="C176">
        <v>1000</v>
      </c>
      <c r="D176">
        <v>2</v>
      </c>
      <c r="E176" s="38">
        <v>22172.046890000001</v>
      </c>
      <c r="F176" s="38">
        <v>5051.6937770000004</v>
      </c>
      <c r="G176" s="38">
        <v>6961.4208079999999</v>
      </c>
      <c r="H176" s="38">
        <v>6981.1562679999997</v>
      </c>
      <c r="I176" s="38">
        <v>1997.086722</v>
      </c>
      <c r="J176" s="27">
        <v>465.72808320000001</v>
      </c>
      <c r="K176" s="38">
        <v>714.96122849999995</v>
      </c>
      <c r="L176">
        <v>4</v>
      </c>
      <c r="M176" s="1">
        <v>0.47909887899999998</v>
      </c>
      <c r="N176" s="1" t="str">
        <f t="shared" si="2"/>
        <v/>
      </c>
      <c r="O176">
        <v>125</v>
      </c>
      <c r="P176" s="1">
        <v>6.6407419999999998E-3</v>
      </c>
      <c r="Q176" s="1">
        <v>0.8</v>
      </c>
      <c r="R176" s="38">
        <v>5.8877230039999997</v>
      </c>
    </row>
    <row r="177" spans="1:18" x14ac:dyDescent="0.35">
      <c r="A177">
        <v>2</v>
      </c>
      <c r="B177">
        <v>70</v>
      </c>
      <c r="C177">
        <v>1000</v>
      </c>
      <c r="D177">
        <v>3</v>
      </c>
      <c r="E177" s="38">
        <v>30999.41287</v>
      </c>
      <c r="F177" s="38">
        <v>6696.3688990000001</v>
      </c>
      <c r="G177" s="38">
        <v>9360.5138279999992</v>
      </c>
      <c r="H177" s="38">
        <v>9112.3303350000006</v>
      </c>
      <c r="I177" s="38">
        <v>4550.1877649999997</v>
      </c>
      <c r="J177" s="27">
        <v>465.72808320000001</v>
      </c>
      <c r="K177" s="38">
        <v>814.28396359999999</v>
      </c>
      <c r="L177">
        <v>5</v>
      </c>
      <c r="M177" s="1">
        <v>0.62535589800000002</v>
      </c>
      <c r="N177" s="1">
        <f t="shared" si="2"/>
        <v>0.30712288084576383</v>
      </c>
      <c r="O177">
        <v>300</v>
      </c>
      <c r="P177" s="1">
        <v>1.6739218E-2</v>
      </c>
      <c r="Q177" s="1">
        <v>0.8</v>
      </c>
      <c r="R177" s="38">
        <v>5.8877230039999997</v>
      </c>
    </row>
    <row r="178" spans="1:18" x14ac:dyDescent="0.35">
      <c r="A178">
        <v>2</v>
      </c>
      <c r="B178">
        <v>70</v>
      </c>
      <c r="C178">
        <v>1000</v>
      </c>
      <c r="D178">
        <v>1</v>
      </c>
      <c r="E178" s="38">
        <v>24246.98128</v>
      </c>
      <c r="F178" s="38">
        <v>5501.8410560000002</v>
      </c>
      <c r="G178" s="38">
        <v>7911.3557330000003</v>
      </c>
      <c r="H178" s="38">
        <v>7955.4097529999999</v>
      </c>
      <c r="I178" s="38">
        <v>1781.5525210000001</v>
      </c>
      <c r="J178" s="27">
        <v>465.72808320000001</v>
      </c>
      <c r="K178" s="38">
        <v>631.09413700000005</v>
      </c>
      <c r="L178">
        <v>3</v>
      </c>
      <c r="M178" s="1">
        <v>0.54595940099999996</v>
      </c>
      <c r="N178" s="1" t="str">
        <f t="shared" si="2"/>
        <v/>
      </c>
      <c r="O178">
        <v>133</v>
      </c>
      <c r="P178" s="1">
        <v>9.2753190000000006E-3</v>
      </c>
      <c r="Q178" s="1">
        <v>0.6</v>
      </c>
      <c r="R178" s="38">
        <v>15.70059468</v>
      </c>
    </row>
    <row r="179" spans="1:18" x14ac:dyDescent="0.35">
      <c r="A179">
        <v>2</v>
      </c>
      <c r="B179">
        <v>70</v>
      </c>
      <c r="C179">
        <v>1000</v>
      </c>
      <c r="D179">
        <v>2</v>
      </c>
      <c r="E179" s="38">
        <v>23800.296620000001</v>
      </c>
      <c r="F179" s="38">
        <v>5419.9654920000003</v>
      </c>
      <c r="G179" s="38">
        <v>7823.4437900000003</v>
      </c>
      <c r="H179" s="38">
        <v>7730.9059889999999</v>
      </c>
      <c r="I179" s="38">
        <v>1723.24919</v>
      </c>
      <c r="J179" s="27">
        <v>465.72808320000001</v>
      </c>
      <c r="K179" s="38">
        <v>637.0040788</v>
      </c>
      <c r="L179">
        <v>3</v>
      </c>
      <c r="M179" s="1">
        <v>0.53055228200000004</v>
      </c>
      <c r="N179" s="1" t="str">
        <f t="shared" si="2"/>
        <v/>
      </c>
      <c r="O179">
        <v>300</v>
      </c>
      <c r="P179" s="1">
        <v>1.213681E-2</v>
      </c>
      <c r="Q179" s="1">
        <v>0.6</v>
      </c>
      <c r="R179" s="38">
        <v>15.70059468</v>
      </c>
    </row>
    <row r="180" spans="1:18" x14ac:dyDescent="0.35">
      <c r="A180">
        <v>2</v>
      </c>
      <c r="B180">
        <v>70</v>
      </c>
      <c r="C180">
        <v>1000</v>
      </c>
      <c r="D180">
        <v>3</v>
      </c>
      <c r="E180" s="38">
        <v>33946.054929999998</v>
      </c>
      <c r="F180" s="38">
        <v>7996.3101740000002</v>
      </c>
      <c r="G180" s="38">
        <v>10645.14459</v>
      </c>
      <c r="H180" s="38">
        <v>10103.9517</v>
      </c>
      <c r="I180" s="38">
        <v>4020.9326860000001</v>
      </c>
      <c r="J180" s="27">
        <v>465.72808320000001</v>
      </c>
      <c r="K180" s="38">
        <v>713.98768919999998</v>
      </c>
      <c r="L180">
        <v>4</v>
      </c>
      <c r="M180" s="1">
        <v>0.69340833300000004</v>
      </c>
      <c r="N180" s="1">
        <f t="shared" si="2"/>
        <v>0.29348640727053554</v>
      </c>
      <c r="O180">
        <v>300</v>
      </c>
      <c r="P180" s="1">
        <v>2.4996985999999999E-2</v>
      </c>
      <c r="Q180" s="1">
        <v>0.6</v>
      </c>
      <c r="R180" s="38">
        <v>15.70059468</v>
      </c>
    </row>
    <row r="181" spans="1:18" x14ac:dyDescent="0.35">
      <c r="A181">
        <v>2</v>
      </c>
      <c r="B181">
        <v>70</v>
      </c>
      <c r="C181">
        <v>1000</v>
      </c>
      <c r="D181">
        <v>1</v>
      </c>
      <c r="E181" s="38">
        <v>26998.03775</v>
      </c>
      <c r="F181" s="38">
        <v>6669.4952700000003</v>
      </c>
      <c r="G181" s="38">
        <v>8923.6619439999995</v>
      </c>
      <c r="H181" s="38">
        <v>8939.8055050000003</v>
      </c>
      <c r="I181" s="38">
        <v>1477.836358</v>
      </c>
      <c r="J181" s="27">
        <v>465.72808320000001</v>
      </c>
      <c r="K181" s="38">
        <v>521.51058699999999</v>
      </c>
      <c r="L181">
        <v>2</v>
      </c>
      <c r="M181" s="1">
        <v>0.61351596100000005</v>
      </c>
      <c r="N181" s="1" t="str">
        <f t="shared" si="2"/>
        <v/>
      </c>
      <c r="O181">
        <v>302</v>
      </c>
      <c r="P181" s="1">
        <v>2.5768685E-2</v>
      </c>
      <c r="Q181" s="1">
        <v>0.4</v>
      </c>
      <c r="R181" s="38">
        <v>35.326338020000001</v>
      </c>
    </row>
    <row r="182" spans="1:18" x14ac:dyDescent="0.35">
      <c r="A182">
        <v>2</v>
      </c>
      <c r="B182">
        <v>70</v>
      </c>
      <c r="C182">
        <v>1000</v>
      </c>
      <c r="D182">
        <v>2</v>
      </c>
      <c r="E182" s="38">
        <v>26248.049289999999</v>
      </c>
      <c r="F182" s="38">
        <v>6516.007345</v>
      </c>
      <c r="G182" s="38">
        <v>8736.7181830000009</v>
      </c>
      <c r="H182" s="38">
        <v>8580.8261359999997</v>
      </c>
      <c r="I182" s="38">
        <v>1429.2598439999999</v>
      </c>
      <c r="J182" s="27">
        <v>465.72808320000001</v>
      </c>
      <c r="K182" s="38">
        <v>519.50969620000001</v>
      </c>
      <c r="L182">
        <v>2</v>
      </c>
      <c r="M182" s="1">
        <v>0.58888012599999995</v>
      </c>
      <c r="N182" s="1" t="str">
        <f t="shared" si="2"/>
        <v/>
      </c>
      <c r="O182">
        <v>182</v>
      </c>
      <c r="P182" s="1">
        <v>9.0338720000000001E-3</v>
      </c>
      <c r="Q182" s="1">
        <v>0.4</v>
      </c>
      <c r="R182" s="38">
        <v>35.326338020000001</v>
      </c>
    </row>
    <row r="183" spans="1:18" x14ac:dyDescent="0.35">
      <c r="A183">
        <v>2</v>
      </c>
      <c r="B183">
        <v>70</v>
      </c>
      <c r="C183">
        <v>1000</v>
      </c>
      <c r="D183">
        <v>3</v>
      </c>
      <c r="E183" s="38">
        <v>38686.552170000003</v>
      </c>
      <c r="F183" s="38">
        <v>8496.0051829999993</v>
      </c>
      <c r="G183" s="38">
        <v>14373.441070000001</v>
      </c>
      <c r="H183" s="38">
        <v>11922.04135</v>
      </c>
      <c r="I183" s="38">
        <v>2905.8089890000001</v>
      </c>
      <c r="J183" s="27">
        <v>465.72808320000001</v>
      </c>
      <c r="K183" s="38">
        <v>523.52749470000003</v>
      </c>
      <c r="L183">
        <v>2</v>
      </c>
      <c r="M183" s="1">
        <v>0.81817916999999996</v>
      </c>
      <c r="N183" s="1">
        <f t="shared" si="2"/>
        <v>0.2734385882489816</v>
      </c>
      <c r="O183">
        <v>300</v>
      </c>
      <c r="P183" s="1">
        <v>5.5894791999999999E-2</v>
      </c>
      <c r="Q183" s="1">
        <v>0.4</v>
      </c>
      <c r="R183" s="38">
        <v>35.326338020000001</v>
      </c>
    </row>
    <row r="184" spans="1:18" x14ac:dyDescent="0.35">
      <c r="A184">
        <v>2</v>
      </c>
      <c r="B184">
        <v>70</v>
      </c>
      <c r="C184">
        <v>2000</v>
      </c>
      <c r="D184">
        <v>1</v>
      </c>
      <c r="E184" s="38">
        <v>25232.24048</v>
      </c>
      <c r="F184" s="38">
        <v>5015.9347230000003</v>
      </c>
      <c r="G184" s="38">
        <v>8874.5992490000008</v>
      </c>
      <c r="H184" s="38">
        <v>8877.4342410000008</v>
      </c>
      <c r="I184" s="38">
        <v>1476.7937830000001</v>
      </c>
      <c r="J184" s="27">
        <v>465.72808320000001</v>
      </c>
      <c r="K184" s="38">
        <v>521.75040279999996</v>
      </c>
      <c r="L184">
        <v>2</v>
      </c>
      <c r="M184" s="1">
        <v>0.60923558</v>
      </c>
      <c r="N184" s="1" t="str">
        <f t="shared" si="2"/>
        <v/>
      </c>
      <c r="O184">
        <v>267</v>
      </c>
      <c r="P184" s="1">
        <v>9.4840959999999992E-3</v>
      </c>
      <c r="Q184" s="1">
        <v>0.8</v>
      </c>
      <c r="R184" s="38">
        <v>7.6913210090000002</v>
      </c>
    </row>
    <row r="185" spans="1:18" x14ac:dyDescent="0.35">
      <c r="A185">
        <v>2</v>
      </c>
      <c r="B185">
        <v>70</v>
      </c>
      <c r="C185">
        <v>2000</v>
      </c>
      <c r="D185">
        <v>2</v>
      </c>
      <c r="E185" s="38">
        <v>24715.288649999999</v>
      </c>
      <c r="F185" s="38">
        <v>4983.2355100000004</v>
      </c>
      <c r="G185" s="38">
        <v>8736.7181830000009</v>
      </c>
      <c r="H185" s="38">
        <v>8580.8261359999997</v>
      </c>
      <c r="I185" s="38">
        <v>1429.260119</v>
      </c>
      <c r="J185" s="27">
        <v>465.72808320000001</v>
      </c>
      <c r="K185" s="38">
        <v>519.52061490000006</v>
      </c>
      <c r="L185">
        <v>2</v>
      </c>
      <c r="M185" s="1">
        <v>0.58888012599999995</v>
      </c>
      <c r="N185" s="1" t="str">
        <f t="shared" si="2"/>
        <v/>
      </c>
      <c r="O185">
        <v>16</v>
      </c>
      <c r="P185" s="1">
        <v>3.9886490000000004E-3</v>
      </c>
      <c r="Q185" s="1">
        <v>0.8</v>
      </c>
      <c r="R185" s="38">
        <v>7.6913210090000002</v>
      </c>
    </row>
    <row r="186" spans="1:18" x14ac:dyDescent="0.35">
      <c r="A186">
        <v>2</v>
      </c>
      <c r="B186">
        <v>70</v>
      </c>
      <c r="C186">
        <v>2000</v>
      </c>
      <c r="D186">
        <v>3</v>
      </c>
      <c r="E186" s="38">
        <v>34564.384449999998</v>
      </c>
      <c r="F186" s="38">
        <v>5415.2949369999997</v>
      </c>
      <c r="G186" s="38">
        <v>13380.63867</v>
      </c>
      <c r="H186" s="38">
        <v>11874.219129999999</v>
      </c>
      <c r="I186" s="38">
        <v>2908.5050500000002</v>
      </c>
      <c r="J186" s="27">
        <v>465.72808320000001</v>
      </c>
      <c r="K186" s="38">
        <v>519.99858589999997</v>
      </c>
      <c r="L186">
        <v>2</v>
      </c>
      <c r="M186" s="1">
        <v>0.81489725400000002</v>
      </c>
      <c r="N186" s="1">
        <f t="shared" si="2"/>
        <v>0.3079860995718488</v>
      </c>
      <c r="O186">
        <v>258</v>
      </c>
      <c r="P186" s="1">
        <v>8.2804509999999994E-3</v>
      </c>
      <c r="Q186" s="1">
        <v>0.8</v>
      </c>
      <c r="R186" s="38">
        <v>7.6913210090000002</v>
      </c>
    </row>
    <row r="187" spans="1:18" x14ac:dyDescent="0.35">
      <c r="A187">
        <v>2</v>
      </c>
      <c r="B187">
        <v>70</v>
      </c>
      <c r="C187">
        <v>2000</v>
      </c>
      <c r="D187">
        <v>1</v>
      </c>
      <c r="E187" s="38">
        <v>26970.185399999998</v>
      </c>
      <c r="F187" s="38">
        <v>6710.4801829999997</v>
      </c>
      <c r="G187" s="38">
        <v>8885.5825139999997</v>
      </c>
      <c r="H187" s="38">
        <v>8910.8791560000009</v>
      </c>
      <c r="I187" s="38">
        <v>1477.5141900000001</v>
      </c>
      <c r="J187" s="27">
        <v>465.72808320000001</v>
      </c>
      <c r="K187" s="38">
        <v>520.00127659999998</v>
      </c>
      <c r="L187">
        <v>2</v>
      </c>
      <c r="M187" s="1">
        <v>0.61153081899999995</v>
      </c>
      <c r="N187" s="1" t="str">
        <f t="shared" si="2"/>
        <v/>
      </c>
      <c r="O187">
        <v>26</v>
      </c>
      <c r="P187" s="1">
        <v>5.37054E-3</v>
      </c>
      <c r="Q187" s="1">
        <v>0.6</v>
      </c>
      <c r="R187" s="38">
        <v>20.510189359999998</v>
      </c>
    </row>
    <row r="188" spans="1:18" x14ac:dyDescent="0.35">
      <c r="A188">
        <v>2</v>
      </c>
      <c r="B188">
        <v>70</v>
      </c>
      <c r="C188">
        <v>2000</v>
      </c>
      <c r="D188">
        <v>2</v>
      </c>
      <c r="E188" s="38">
        <v>26354.018329999999</v>
      </c>
      <c r="F188" s="38">
        <v>6621.9594230000002</v>
      </c>
      <c r="G188" s="38">
        <v>8736.7181830000009</v>
      </c>
      <c r="H188" s="38">
        <v>8580.8261359999997</v>
      </c>
      <c r="I188" s="38">
        <v>1429.2629730000001</v>
      </c>
      <c r="J188" s="27">
        <v>465.72808320000001</v>
      </c>
      <c r="K188" s="38">
        <v>519.5235371</v>
      </c>
      <c r="L188">
        <v>2</v>
      </c>
      <c r="M188" s="1">
        <v>0.58888012599999995</v>
      </c>
      <c r="N188" s="1" t="str">
        <f t="shared" si="2"/>
        <v/>
      </c>
      <c r="O188">
        <v>25</v>
      </c>
      <c r="P188" s="1">
        <v>5.6396579999999997E-3</v>
      </c>
      <c r="Q188" s="1">
        <v>0.6</v>
      </c>
      <c r="R188" s="38">
        <v>20.510189359999998</v>
      </c>
    </row>
    <row r="189" spans="1:18" x14ac:dyDescent="0.35">
      <c r="A189">
        <v>2</v>
      </c>
      <c r="B189">
        <v>70</v>
      </c>
      <c r="C189">
        <v>2000</v>
      </c>
      <c r="D189">
        <v>3</v>
      </c>
      <c r="E189" s="38">
        <v>37040.147729999997</v>
      </c>
      <c r="F189" s="38">
        <v>7762.6017760000004</v>
      </c>
      <c r="G189" s="38">
        <v>13520.899509999999</v>
      </c>
      <c r="H189" s="38">
        <v>11874.894130000001</v>
      </c>
      <c r="I189" s="38">
        <v>2899.121697</v>
      </c>
      <c r="J189" s="27">
        <v>465.72808320000001</v>
      </c>
      <c r="K189" s="38">
        <v>516.90253059999998</v>
      </c>
      <c r="L189">
        <v>2</v>
      </c>
      <c r="M189" s="1">
        <v>0.81494357699999997</v>
      </c>
      <c r="N189" s="1">
        <f t="shared" si="2"/>
        <v>0.30537832468070497</v>
      </c>
      <c r="O189">
        <v>45</v>
      </c>
      <c r="P189" s="1">
        <v>9.4969489999999993E-3</v>
      </c>
      <c r="Q189" s="1">
        <v>0.6</v>
      </c>
      <c r="R189" s="38">
        <v>20.510189359999998</v>
      </c>
    </row>
    <row r="190" spans="1:18" x14ac:dyDescent="0.35">
      <c r="A190">
        <v>2</v>
      </c>
      <c r="B190">
        <v>70</v>
      </c>
      <c r="C190">
        <v>2000</v>
      </c>
      <c r="D190">
        <v>1</v>
      </c>
      <c r="E190" s="38">
        <v>29528.034469999999</v>
      </c>
      <c r="F190" s="38">
        <v>6318.2230229999996</v>
      </c>
      <c r="G190" s="38">
        <v>10761.65</v>
      </c>
      <c r="H190" s="38">
        <v>10565.965099999999</v>
      </c>
      <c r="I190" s="38">
        <v>1046.1835659999999</v>
      </c>
      <c r="J190" s="27">
        <v>465.72808320000001</v>
      </c>
      <c r="K190" s="38">
        <v>370.28469680000001</v>
      </c>
      <c r="L190">
        <v>1</v>
      </c>
      <c r="M190" s="1">
        <v>0.72511513000000005</v>
      </c>
      <c r="N190" s="1" t="str">
        <f t="shared" si="2"/>
        <v/>
      </c>
      <c r="O190">
        <v>18</v>
      </c>
      <c r="P190" s="1">
        <v>2.106232E-3</v>
      </c>
      <c r="Q190" s="1">
        <v>0.4</v>
      </c>
      <c r="R190" s="38">
        <v>46.147926060000003</v>
      </c>
    </row>
    <row r="191" spans="1:18" x14ac:dyDescent="0.35">
      <c r="A191">
        <v>2</v>
      </c>
      <c r="B191">
        <v>70</v>
      </c>
      <c r="C191">
        <v>2000</v>
      </c>
      <c r="D191">
        <v>2</v>
      </c>
      <c r="E191" s="38">
        <v>28826.914130000001</v>
      </c>
      <c r="F191" s="38">
        <v>6176.8398129999996</v>
      </c>
      <c r="G191" s="38">
        <v>10684.493049999999</v>
      </c>
      <c r="H191" s="38">
        <v>10117.622240000001</v>
      </c>
      <c r="I191" s="38">
        <v>1011.934451</v>
      </c>
      <c r="J191" s="27">
        <v>465.72808320000001</v>
      </c>
      <c r="K191" s="38">
        <v>370.29649749999999</v>
      </c>
      <c r="L191">
        <v>1</v>
      </c>
      <c r="M191" s="1">
        <v>0.694346507</v>
      </c>
      <c r="N191" s="1" t="str">
        <f t="shared" si="2"/>
        <v/>
      </c>
      <c r="O191">
        <v>18</v>
      </c>
      <c r="P191" s="1">
        <v>1.068533E-3</v>
      </c>
      <c r="Q191" s="1">
        <v>0.4</v>
      </c>
      <c r="R191" s="38">
        <v>46.147926060000003</v>
      </c>
    </row>
    <row r="192" spans="1:18" x14ac:dyDescent="0.35">
      <c r="A192">
        <v>2</v>
      </c>
      <c r="B192">
        <v>70</v>
      </c>
      <c r="C192">
        <v>2000</v>
      </c>
      <c r="D192">
        <v>3</v>
      </c>
      <c r="E192" s="38">
        <v>41743.379249999998</v>
      </c>
      <c r="F192" s="38">
        <v>12465.84527</v>
      </c>
      <c r="G192" s="38">
        <v>13520.899509999999</v>
      </c>
      <c r="H192" s="38">
        <v>11874.894130000001</v>
      </c>
      <c r="I192" s="38">
        <v>2899.115534</v>
      </c>
      <c r="J192" s="27">
        <v>465.72808320000001</v>
      </c>
      <c r="K192" s="38">
        <v>516.89672340000004</v>
      </c>
      <c r="L192">
        <v>2</v>
      </c>
      <c r="M192" s="1">
        <v>0.81494357699999997</v>
      </c>
      <c r="N192" s="1">
        <f t="shared" si="2"/>
        <v>0.28466427866924732</v>
      </c>
      <c r="O192">
        <v>300</v>
      </c>
      <c r="P192" s="1">
        <v>1.0132775E-2</v>
      </c>
      <c r="Q192" s="1">
        <v>0.4</v>
      </c>
      <c r="R192" s="38">
        <v>46.147926060000003</v>
      </c>
    </row>
    <row r="193" spans="1:18" x14ac:dyDescent="0.35">
      <c r="A193">
        <v>2</v>
      </c>
      <c r="B193">
        <v>100</v>
      </c>
      <c r="C193">
        <v>500</v>
      </c>
      <c r="D193">
        <v>1</v>
      </c>
      <c r="E193" s="38">
        <v>19621.828949999999</v>
      </c>
      <c r="F193" s="38">
        <v>4359.9227989999999</v>
      </c>
      <c r="G193" s="38">
        <v>5481.3828160000003</v>
      </c>
      <c r="H193" s="38">
        <v>5589.3890799999999</v>
      </c>
      <c r="I193" s="38">
        <v>2757.3559610000002</v>
      </c>
      <c r="J193" s="27">
        <v>465.72808320000001</v>
      </c>
      <c r="K193" s="38">
        <v>968.05021120000004</v>
      </c>
      <c r="L193">
        <v>7</v>
      </c>
      <c r="M193" s="1">
        <v>0.20924174400000001</v>
      </c>
      <c r="N193" s="1" t="str">
        <f t="shared" si="2"/>
        <v/>
      </c>
      <c r="O193">
        <v>46</v>
      </c>
      <c r="P193" s="1">
        <v>6.7323299999999999E-3</v>
      </c>
      <c r="Q193" s="1">
        <v>0.8</v>
      </c>
      <c r="R193" s="38">
        <v>3.4867565780000001</v>
      </c>
    </row>
    <row r="194" spans="1:18" x14ac:dyDescent="0.35">
      <c r="A194">
        <v>2</v>
      </c>
      <c r="B194">
        <v>100</v>
      </c>
      <c r="C194">
        <v>500</v>
      </c>
      <c r="D194">
        <v>2</v>
      </c>
      <c r="E194" s="38">
        <v>18978.18447</v>
      </c>
      <c r="F194" s="38">
        <v>3760.224193</v>
      </c>
      <c r="G194" s="38">
        <v>5677.1812140000002</v>
      </c>
      <c r="H194" s="38">
        <v>5767.7822589999996</v>
      </c>
      <c r="I194" s="38">
        <v>2437.6708189999999</v>
      </c>
      <c r="J194" s="27">
        <v>465.72808320000001</v>
      </c>
      <c r="K194" s="38">
        <v>869.59790199999998</v>
      </c>
      <c r="L194">
        <v>6</v>
      </c>
      <c r="M194" s="1">
        <v>0.21591998700000001</v>
      </c>
      <c r="N194" s="1" t="str">
        <f t="shared" si="2"/>
        <v/>
      </c>
      <c r="O194">
        <v>48</v>
      </c>
      <c r="P194" s="1">
        <v>4.6832200000000001E-3</v>
      </c>
      <c r="Q194" s="1">
        <v>0.8</v>
      </c>
      <c r="R194" s="38">
        <v>3.4867565780000001</v>
      </c>
    </row>
    <row r="195" spans="1:18" x14ac:dyDescent="0.35">
      <c r="A195">
        <v>2</v>
      </c>
      <c r="B195">
        <v>100</v>
      </c>
      <c r="C195">
        <v>500</v>
      </c>
      <c r="D195">
        <v>3</v>
      </c>
      <c r="E195" s="38">
        <v>27142.634999999998</v>
      </c>
      <c r="F195" s="38">
        <v>5278.0483350000004</v>
      </c>
      <c r="G195" s="38">
        <v>7219.0569489999998</v>
      </c>
      <c r="H195" s="38">
        <v>7369.8622150000001</v>
      </c>
      <c r="I195" s="38">
        <v>5783.6840849999999</v>
      </c>
      <c r="J195" s="27">
        <v>465.72808320000001</v>
      </c>
      <c r="K195" s="38">
        <v>1026.2553339999999</v>
      </c>
      <c r="L195">
        <v>8</v>
      </c>
      <c r="M195" s="1">
        <v>0.27589469900000002</v>
      </c>
      <c r="N195" s="1">
        <f t="shared" si="2"/>
        <v>0.29682317193349833</v>
      </c>
      <c r="O195">
        <v>37</v>
      </c>
      <c r="P195" s="1">
        <v>9.6386949999999992E-3</v>
      </c>
      <c r="Q195" s="1">
        <v>0.8</v>
      </c>
      <c r="R195" s="38">
        <v>3.4867565780000001</v>
      </c>
    </row>
    <row r="196" spans="1:18" x14ac:dyDescent="0.35">
      <c r="A196">
        <v>2</v>
      </c>
      <c r="B196">
        <v>100</v>
      </c>
      <c r="C196">
        <v>500</v>
      </c>
      <c r="D196">
        <v>1</v>
      </c>
      <c r="E196" s="38">
        <v>20941.759170000001</v>
      </c>
      <c r="F196" s="38">
        <v>4419.216958</v>
      </c>
      <c r="G196" s="38">
        <v>6429.3434530000004</v>
      </c>
      <c r="H196" s="38">
        <v>6508.3465660000002</v>
      </c>
      <c r="I196" s="38">
        <v>2307.7497629999998</v>
      </c>
      <c r="J196" s="27">
        <v>465.72808320000001</v>
      </c>
      <c r="K196" s="38">
        <v>811.37434810000002</v>
      </c>
      <c r="L196">
        <v>5</v>
      </c>
      <c r="M196" s="1">
        <v>0.24364340400000001</v>
      </c>
      <c r="N196" s="1" t="str">
        <f t="shared" ref="N196:N259" si="3">IF(D196&lt;&gt;3,"",(SUMIFS($E:$E,$A:$A,A196,$B:$B,B196,$C:$C,C196,$Q:$Q,Q196,$D:$D,1)+SUMIFS($E:$E,$A:$A,A196,$B:$B,B196,$C:$C,C196,$Q:$Q,Q196,$D:$D,2)-E196)/(SUMIFS($E:$E,$A:$A,A196,$B:$B,B196,$C:$C,C196,$Q:$Q,Q196,$D:$D,1)+SUMIFS($E:$E,$A:$A,A196,$B:$B,B196,$C:$C,C196,$Q:$Q,Q196,$D:$D,2)))</f>
        <v/>
      </c>
      <c r="O196">
        <v>300</v>
      </c>
      <c r="P196" s="1">
        <v>1.0226875E-2</v>
      </c>
      <c r="Q196" s="1">
        <v>0.6</v>
      </c>
      <c r="R196" s="38">
        <v>9.2980175410000001</v>
      </c>
    </row>
    <row r="197" spans="1:18" x14ac:dyDescent="0.35">
      <c r="A197">
        <v>2</v>
      </c>
      <c r="B197">
        <v>100</v>
      </c>
      <c r="C197">
        <v>500</v>
      </c>
      <c r="D197">
        <v>2</v>
      </c>
      <c r="E197" s="38">
        <v>20286.784009999999</v>
      </c>
      <c r="F197" s="38">
        <v>5047.7991979999997</v>
      </c>
      <c r="G197" s="38">
        <v>5671.2730270000002</v>
      </c>
      <c r="H197" s="38">
        <v>5757.5735480000003</v>
      </c>
      <c r="I197" s="38">
        <v>2462.3626199999999</v>
      </c>
      <c r="J197" s="27">
        <v>465.72808320000001</v>
      </c>
      <c r="K197" s="38">
        <v>882.04753140000003</v>
      </c>
      <c r="L197">
        <v>6</v>
      </c>
      <c r="M197" s="1">
        <v>0.21553781799999999</v>
      </c>
      <c r="N197" s="1" t="str">
        <f t="shared" si="3"/>
        <v/>
      </c>
      <c r="O197">
        <v>300</v>
      </c>
      <c r="P197" s="1">
        <v>6.5390813000000006E-2</v>
      </c>
      <c r="Q197" s="1">
        <v>0.6</v>
      </c>
      <c r="R197" s="38">
        <v>9.2980175410000001</v>
      </c>
    </row>
    <row r="198" spans="1:18" x14ac:dyDescent="0.35">
      <c r="A198">
        <v>2</v>
      </c>
      <c r="B198">
        <v>100</v>
      </c>
      <c r="C198">
        <v>500</v>
      </c>
      <c r="D198">
        <v>3</v>
      </c>
      <c r="E198" s="38">
        <v>29484.15467</v>
      </c>
      <c r="F198" s="38">
        <v>6677.8906120000001</v>
      </c>
      <c r="G198" s="38">
        <v>7934.9261409999999</v>
      </c>
      <c r="H198" s="38">
        <v>8058.5418040000004</v>
      </c>
      <c r="I198" s="38">
        <v>5393.1164740000004</v>
      </c>
      <c r="J198" s="27">
        <v>465.72808320000001</v>
      </c>
      <c r="K198" s="38">
        <v>953.95155050000005</v>
      </c>
      <c r="L198">
        <v>7</v>
      </c>
      <c r="M198" s="1">
        <v>0.30167578499999997</v>
      </c>
      <c r="N198" s="1">
        <f t="shared" si="3"/>
        <v>0.28486062334837031</v>
      </c>
      <c r="O198">
        <v>300</v>
      </c>
      <c r="P198" s="1">
        <v>2.8842085E-2</v>
      </c>
      <c r="Q198" s="1">
        <v>0.6</v>
      </c>
      <c r="R198" s="38">
        <v>9.2980175410000001</v>
      </c>
    </row>
    <row r="199" spans="1:18" x14ac:dyDescent="0.35">
      <c r="A199">
        <v>2</v>
      </c>
      <c r="B199">
        <v>100</v>
      </c>
      <c r="C199">
        <v>500</v>
      </c>
      <c r="D199">
        <v>1</v>
      </c>
      <c r="E199" s="38">
        <v>23461.538509999998</v>
      </c>
      <c r="F199" s="38">
        <v>6827.4085450000002</v>
      </c>
      <c r="G199" s="38">
        <v>6481.4349400000001</v>
      </c>
      <c r="H199" s="38">
        <v>6560.4380529999999</v>
      </c>
      <c r="I199" s="38">
        <v>2312.65065</v>
      </c>
      <c r="J199" s="27">
        <v>465.72808320000001</v>
      </c>
      <c r="K199" s="38">
        <v>813.87823349999996</v>
      </c>
      <c r="L199">
        <v>5</v>
      </c>
      <c r="M199" s="1">
        <v>0.245593477</v>
      </c>
      <c r="N199" s="1" t="str">
        <f t="shared" si="3"/>
        <v/>
      </c>
      <c r="O199">
        <v>300</v>
      </c>
      <c r="P199" s="1">
        <v>2.0029215E-2</v>
      </c>
      <c r="Q199" s="1">
        <v>0.4</v>
      </c>
      <c r="R199" s="38">
        <v>20.920539470000001</v>
      </c>
    </row>
    <row r="200" spans="1:18" x14ac:dyDescent="0.35">
      <c r="A200">
        <v>2</v>
      </c>
      <c r="B200">
        <v>100</v>
      </c>
      <c r="C200">
        <v>500</v>
      </c>
      <c r="D200">
        <v>2</v>
      </c>
      <c r="E200" s="38">
        <v>23000.22248</v>
      </c>
      <c r="F200" s="38">
        <v>6698.6008110000002</v>
      </c>
      <c r="G200" s="38">
        <v>6357.0872470000004</v>
      </c>
      <c r="H200" s="38">
        <v>6426.5839159999996</v>
      </c>
      <c r="I200" s="38">
        <v>2243.813283</v>
      </c>
      <c r="J200" s="27">
        <v>465.72808320000001</v>
      </c>
      <c r="K200" s="38">
        <v>808.40913550000005</v>
      </c>
      <c r="L200">
        <v>5</v>
      </c>
      <c r="M200" s="1">
        <v>0.24058257599999999</v>
      </c>
      <c r="N200" s="1" t="str">
        <f t="shared" si="3"/>
        <v/>
      </c>
      <c r="O200">
        <v>300</v>
      </c>
      <c r="P200" s="1">
        <v>2.4822400000000001E-2</v>
      </c>
      <c r="Q200" s="1">
        <v>0.4</v>
      </c>
      <c r="R200" s="38">
        <v>20.920539470000001</v>
      </c>
    </row>
    <row r="201" spans="1:18" x14ac:dyDescent="0.35">
      <c r="A201">
        <v>2</v>
      </c>
      <c r="B201">
        <v>100</v>
      </c>
      <c r="C201">
        <v>500</v>
      </c>
      <c r="D201">
        <v>3</v>
      </c>
      <c r="E201" s="38">
        <v>34546.948100000001</v>
      </c>
      <c r="F201" s="38">
        <v>10680.36104</v>
      </c>
      <c r="G201" s="38">
        <v>8437.2622050000009</v>
      </c>
      <c r="H201" s="38">
        <v>8573.3435379999992</v>
      </c>
      <c r="I201" s="38">
        <v>5420.4317090000004</v>
      </c>
      <c r="J201" s="27">
        <v>465.72808320000001</v>
      </c>
      <c r="K201" s="38">
        <v>969.82151839999995</v>
      </c>
      <c r="L201">
        <v>7</v>
      </c>
      <c r="M201" s="1">
        <v>0.320947661</v>
      </c>
      <c r="N201" s="1">
        <f t="shared" si="3"/>
        <v>0.25644342005384663</v>
      </c>
      <c r="O201">
        <v>300</v>
      </c>
      <c r="P201" s="1">
        <v>8.1707105000000002E-2</v>
      </c>
      <c r="Q201" s="1">
        <v>0.4</v>
      </c>
      <c r="R201" s="38">
        <v>20.920539470000001</v>
      </c>
    </row>
    <row r="202" spans="1:18" x14ac:dyDescent="0.35">
      <c r="A202">
        <v>2</v>
      </c>
      <c r="B202">
        <v>100</v>
      </c>
      <c r="C202">
        <v>1000</v>
      </c>
      <c r="D202">
        <v>1</v>
      </c>
      <c r="E202" s="38">
        <v>22542.92931</v>
      </c>
      <c r="F202" s="38">
        <v>5011.8659340000004</v>
      </c>
      <c r="G202" s="38">
        <v>7128.6661199999999</v>
      </c>
      <c r="H202" s="38">
        <v>7182.0397409999996</v>
      </c>
      <c r="I202" s="38">
        <v>2040.4525659999999</v>
      </c>
      <c r="J202" s="27">
        <v>465.72808320000001</v>
      </c>
      <c r="K202" s="38">
        <v>714.17686819999994</v>
      </c>
      <c r="L202">
        <v>4</v>
      </c>
      <c r="M202" s="1">
        <v>0.268863466</v>
      </c>
      <c r="N202" s="1" t="str">
        <f t="shared" si="3"/>
        <v/>
      </c>
      <c r="O202">
        <v>300</v>
      </c>
      <c r="P202" s="1">
        <v>4.7514143000000002E-2</v>
      </c>
      <c r="Q202" s="1">
        <v>0.8</v>
      </c>
      <c r="R202" s="38">
        <v>5.5443607220000004</v>
      </c>
    </row>
    <row r="203" spans="1:18" x14ac:dyDescent="0.35">
      <c r="A203">
        <v>2</v>
      </c>
      <c r="B203">
        <v>100</v>
      </c>
      <c r="C203">
        <v>1000</v>
      </c>
      <c r="D203">
        <v>2</v>
      </c>
      <c r="E203" s="38">
        <v>22153.722440000001</v>
      </c>
      <c r="F203" s="38">
        <v>3852.9140699999998</v>
      </c>
      <c r="G203" s="38">
        <v>7717.2149890000001</v>
      </c>
      <c r="H203" s="38">
        <v>7763.324799</v>
      </c>
      <c r="I203" s="38">
        <v>1719.922176</v>
      </c>
      <c r="J203" s="27">
        <v>465.72808320000001</v>
      </c>
      <c r="K203" s="38">
        <v>634.61831919999997</v>
      </c>
      <c r="L203">
        <v>3</v>
      </c>
      <c r="M203" s="1">
        <v>0.29062418000000001</v>
      </c>
      <c r="N203" s="1" t="str">
        <f t="shared" si="3"/>
        <v/>
      </c>
      <c r="O203">
        <v>301</v>
      </c>
      <c r="P203" s="1">
        <v>1.0766711E-2</v>
      </c>
      <c r="Q203" s="1">
        <v>0.8</v>
      </c>
      <c r="R203" s="38">
        <v>5.5443607220000004</v>
      </c>
    </row>
    <row r="204" spans="1:18" x14ac:dyDescent="0.35">
      <c r="A204">
        <v>2</v>
      </c>
      <c r="B204">
        <v>100</v>
      </c>
      <c r="C204">
        <v>1000</v>
      </c>
      <c r="D204">
        <v>3</v>
      </c>
      <c r="E204" s="38">
        <v>30765.62327</v>
      </c>
      <c r="F204" s="38">
        <v>6593.3010480000003</v>
      </c>
      <c r="G204" s="38">
        <v>9127.0776540000006</v>
      </c>
      <c r="H204" s="38">
        <v>9228.6595820000002</v>
      </c>
      <c r="I204" s="38">
        <v>4536.4739289999998</v>
      </c>
      <c r="J204" s="27">
        <v>465.72808320000001</v>
      </c>
      <c r="K204" s="38">
        <v>814.38297739999996</v>
      </c>
      <c r="L204">
        <v>5</v>
      </c>
      <c r="M204" s="1">
        <v>0.34547976400000002</v>
      </c>
      <c r="N204" s="1">
        <f t="shared" si="3"/>
        <v>0.31167946444668537</v>
      </c>
      <c r="O204">
        <v>231</v>
      </c>
      <c r="P204" s="1">
        <v>8.3291000000000007E-3</v>
      </c>
      <c r="Q204" s="1">
        <v>0.8</v>
      </c>
      <c r="R204" s="38">
        <v>5.5443607220000004</v>
      </c>
    </row>
    <row r="205" spans="1:18" x14ac:dyDescent="0.35">
      <c r="A205">
        <v>2</v>
      </c>
      <c r="B205">
        <v>100</v>
      </c>
      <c r="C205">
        <v>1000</v>
      </c>
      <c r="D205">
        <v>1</v>
      </c>
      <c r="E205" s="38">
        <v>24062.541679999998</v>
      </c>
      <c r="F205" s="38">
        <v>5360.4343689999996</v>
      </c>
      <c r="G205" s="38">
        <v>7886.5506779999996</v>
      </c>
      <c r="H205" s="38">
        <v>7934.971509</v>
      </c>
      <c r="I205" s="38">
        <v>1784.952796</v>
      </c>
      <c r="J205" s="27">
        <v>465.72808320000001</v>
      </c>
      <c r="K205" s="38">
        <v>629.90424800000005</v>
      </c>
      <c r="L205">
        <v>3</v>
      </c>
      <c r="M205" s="1">
        <v>0.29704986500000002</v>
      </c>
      <c r="N205" s="1" t="str">
        <f t="shared" si="3"/>
        <v/>
      </c>
      <c r="O205">
        <v>133</v>
      </c>
      <c r="P205" s="1">
        <v>7.9620799999999999E-3</v>
      </c>
      <c r="Q205" s="1">
        <v>0.6</v>
      </c>
      <c r="R205" s="38">
        <v>14.78496193</v>
      </c>
    </row>
    <row r="206" spans="1:18" x14ac:dyDescent="0.35">
      <c r="A206">
        <v>2</v>
      </c>
      <c r="B206">
        <v>100</v>
      </c>
      <c r="C206">
        <v>1000</v>
      </c>
      <c r="D206">
        <v>2</v>
      </c>
      <c r="E206" s="38">
        <v>23624.83567</v>
      </c>
      <c r="F206" s="38">
        <v>5232.2526479999997</v>
      </c>
      <c r="G206" s="38">
        <v>7781.2567019999997</v>
      </c>
      <c r="H206" s="38">
        <v>7828.4346349999996</v>
      </c>
      <c r="I206" s="38">
        <v>1688.0221839999999</v>
      </c>
      <c r="J206" s="27">
        <v>465.72808320000001</v>
      </c>
      <c r="K206" s="38">
        <v>629.14141310000002</v>
      </c>
      <c r="L206">
        <v>3</v>
      </c>
      <c r="M206" s="1">
        <v>0.293061601</v>
      </c>
      <c r="N206" s="1" t="str">
        <f t="shared" si="3"/>
        <v/>
      </c>
      <c r="O206">
        <v>300</v>
      </c>
      <c r="P206" s="1">
        <v>2.7727996000000001E-2</v>
      </c>
      <c r="Q206" s="1">
        <v>0.6</v>
      </c>
      <c r="R206" s="38">
        <v>14.78496193</v>
      </c>
    </row>
    <row r="207" spans="1:18" x14ac:dyDescent="0.35">
      <c r="A207">
        <v>2</v>
      </c>
      <c r="B207">
        <v>100</v>
      </c>
      <c r="C207">
        <v>1000</v>
      </c>
      <c r="D207">
        <v>3</v>
      </c>
      <c r="E207" s="38">
        <v>33733.199419999997</v>
      </c>
      <c r="F207" s="38">
        <v>7756.3560420000003</v>
      </c>
      <c r="G207" s="38">
        <v>10359.331340000001</v>
      </c>
      <c r="H207" s="38">
        <v>10433.87182</v>
      </c>
      <c r="I207" s="38">
        <v>4010.7484439999998</v>
      </c>
      <c r="J207" s="27">
        <v>465.72808320000001</v>
      </c>
      <c r="K207" s="38">
        <v>707.16369039999995</v>
      </c>
      <c r="L207">
        <v>4</v>
      </c>
      <c r="M207" s="1">
        <v>0.390597523</v>
      </c>
      <c r="N207" s="1">
        <f t="shared" si="3"/>
        <v>0.29261785204885038</v>
      </c>
      <c r="O207">
        <v>300</v>
      </c>
      <c r="P207" s="1">
        <v>2.9628972999999999E-2</v>
      </c>
      <c r="Q207" s="1">
        <v>0.6</v>
      </c>
      <c r="R207" s="38">
        <v>14.78496193</v>
      </c>
    </row>
    <row r="208" spans="1:18" x14ac:dyDescent="0.35">
      <c r="A208">
        <v>2</v>
      </c>
      <c r="B208">
        <v>100</v>
      </c>
      <c r="C208">
        <v>1000</v>
      </c>
      <c r="D208">
        <v>1</v>
      </c>
      <c r="E208" s="38">
        <v>26655.91027</v>
      </c>
      <c r="F208" s="38">
        <v>6396.218363</v>
      </c>
      <c r="G208" s="38">
        <v>8883.9505599999993</v>
      </c>
      <c r="H208" s="38">
        <v>8912.5002889999996</v>
      </c>
      <c r="I208" s="38">
        <v>1477.513956</v>
      </c>
      <c r="J208" s="27">
        <v>465.72808320000001</v>
      </c>
      <c r="K208" s="38">
        <v>519.99901480000005</v>
      </c>
      <c r="L208">
        <v>2</v>
      </c>
      <c r="M208" s="1">
        <v>0.33364417400000002</v>
      </c>
      <c r="N208" s="1" t="str">
        <f t="shared" si="3"/>
        <v/>
      </c>
      <c r="O208">
        <v>301</v>
      </c>
      <c r="P208" s="1">
        <v>1.2366452999999999E-2</v>
      </c>
      <c r="Q208" s="1">
        <v>0.4</v>
      </c>
      <c r="R208" s="38">
        <v>33.266164330000002</v>
      </c>
    </row>
    <row r="209" spans="1:18" x14ac:dyDescent="0.35">
      <c r="A209">
        <v>2</v>
      </c>
      <c r="B209">
        <v>100</v>
      </c>
      <c r="C209">
        <v>1000</v>
      </c>
      <c r="D209">
        <v>2</v>
      </c>
      <c r="E209" s="38">
        <v>25920.469809999999</v>
      </c>
      <c r="F209" s="38">
        <v>6257.7058010000001</v>
      </c>
      <c r="G209" s="38">
        <v>8609.1952999999994</v>
      </c>
      <c r="H209" s="38">
        <v>8635.8514570000007</v>
      </c>
      <c r="I209" s="38">
        <v>1430.9614759999999</v>
      </c>
      <c r="J209" s="27">
        <v>465.72808320000001</v>
      </c>
      <c r="K209" s="38">
        <v>521.02769499999999</v>
      </c>
      <c r="L209">
        <v>2</v>
      </c>
      <c r="M209" s="1">
        <v>0.32328767800000002</v>
      </c>
      <c r="N209" s="1" t="str">
        <f t="shared" si="3"/>
        <v/>
      </c>
      <c r="O209">
        <v>136</v>
      </c>
      <c r="P209" s="1">
        <v>8.6011909999999994E-3</v>
      </c>
      <c r="Q209" s="1">
        <v>0.4</v>
      </c>
      <c r="R209" s="38">
        <v>33.266164330000002</v>
      </c>
    </row>
    <row r="210" spans="1:18" x14ac:dyDescent="0.35">
      <c r="A210">
        <v>2</v>
      </c>
      <c r="B210">
        <v>100</v>
      </c>
      <c r="C210">
        <v>1000</v>
      </c>
      <c r="D210">
        <v>3</v>
      </c>
      <c r="E210" s="38">
        <v>37919.672680000003</v>
      </c>
      <c r="F210" s="38">
        <v>8121.8049769999998</v>
      </c>
      <c r="G210" s="38">
        <v>12930.84773</v>
      </c>
      <c r="H210" s="38">
        <v>12972.659750000001</v>
      </c>
      <c r="I210" s="38">
        <v>2907.5468230000001</v>
      </c>
      <c r="J210" s="27">
        <v>465.72808320000001</v>
      </c>
      <c r="K210" s="38">
        <v>521.08532590000004</v>
      </c>
      <c r="L210">
        <v>2</v>
      </c>
      <c r="M210" s="1">
        <v>0.48563839600000003</v>
      </c>
      <c r="N210" s="1">
        <f t="shared" si="3"/>
        <v>0.27876980837589832</v>
      </c>
      <c r="O210">
        <v>300</v>
      </c>
      <c r="P210" s="1">
        <v>5.3081514000000003E-2</v>
      </c>
      <c r="Q210" s="1">
        <v>0.4</v>
      </c>
      <c r="R210" s="38">
        <v>33.266164330000002</v>
      </c>
    </row>
    <row r="211" spans="1:18" x14ac:dyDescent="0.35">
      <c r="A211">
        <v>2</v>
      </c>
      <c r="B211">
        <v>100</v>
      </c>
      <c r="C211">
        <v>2000</v>
      </c>
      <c r="D211">
        <v>1</v>
      </c>
      <c r="E211" s="38">
        <v>25278.846570000002</v>
      </c>
      <c r="F211" s="38">
        <v>5019.1553389999999</v>
      </c>
      <c r="G211" s="38">
        <v>8883.9505599999993</v>
      </c>
      <c r="H211" s="38">
        <v>8912.5002889999996</v>
      </c>
      <c r="I211" s="38">
        <v>1477.5137440000001</v>
      </c>
      <c r="J211" s="27">
        <v>465.72808320000001</v>
      </c>
      <c r="K211" s="38">
        <v>519.9985504</v>
      </c>
      <c r="L211">
        <v>2</v>
      </c>
      <c r="M211" s="1">
        <v>0.33364417400000002</v>
      </c>
      <c r="N211" s="1" t="str">
        <f t="shared" si="3"/>
        <v/>
      </c>
      <c r="O211">
        <v>53</v>
      </c>
      <c r="P211" s="1">
        <v>9.8854270000000004E-3</v>
      </c>
      <c r="Q211" s="1">
        <v>0.8</v>
      </c>
      <c r="R211" s="38">
        <v>7.7119438929999999</v>
      </c>
    </row>
    <row r="212" spans="1:18" x14ac:dyDescent="0.35">
      <c r="A212">
        <v>2</v>
      </c>
      <c r="B212">
        <v>100</v>
      </c>
      <c r="C212">
        <v>2000</v>
      </c>
      <c r="D212">
        <v>2</v>
      </c>
      <c r="E212" s="38">
        <v>24702.396260000001</v>
      </c>
      <c r="F212" s="38">
        <v>4985.8720290000001</v>
      </c>
      <c r="G212" s="38">
        <v>8635.7199679999994</v>
      </c>
      <c r="H212" s="38">
        <v>8666.2940510000008</v>
      </c>
      <c r="I212" s="38">
        <v>1429.2602420000001</v>
      </c>
      <c r="J212" s="27">
        <v>465.72808320000001</v>
      </c>
      <c r="K212" s="38">
        <v>519.52188309999997</v>
      </c>
      <c r="L212">
        <v>2</v>
      </c>
      <c r="M212" s="1">
        <v>0.32442731299999999</v>
      </c>
      <c r="N212" s="1" t="str">
        <f t="shared" si="3"/>
        <v/>
      </c>
      <c r="O212">
        <v>54</v>
      </c>
      <c r="P212" s="1">
        <v>7.7660840000000004E-3</v>
      </c>
      <c r="Q212" s="1">
        <v>0.8</v>
      </c>
      <c r="R212" s="38">
        <v>7.7119438929999999</v>
      </c>
    </row>
    <row r="213" spans="1:18" x14ac:dyDescent="0.35">
      <c r="A213">
        <v>2</v>
      </c>
      <c r="B213">
        <v>100</v>
      </c>
      <c r="C213">
        <v>2000</v>
      </c>
      <c r="D213">
        <v>3</v>
      </c>
      <c r="E213" s="38">
        <v>34468.636839999999</v>
      </c>
      <c r="F213" s="38">
        <v>5410.6629229999999</v>
      </c>
      <c r="G213" s="38">
        <v>12569.26575</v>
      </c>
      <c r="H213" s="38">
        <v>12615.444740000001</v>
      </c>
      <c r="I213" s="38">
        <v>2891.3987809999999</v>
      </c>
      <c r="J213" s="27">
        <v>465.72808320000001</v>
      </c>
      <c r="K213" s="38">
        <v>516.13656690000005</v>
      </c>
      <c r="L213">
        <v>2</v>
      </c>
      <c r="M213" s="1">
        <v>0.47226586199999998</v>
      </c>
      <c r="N213" s="1">
        <f t="shared" si="3"/>
        <v>0.31036855251404327</v>
      </c>
      <c r="O213">
        <v>91</v>
      </c>
      <c r="P213" s="1">
        <v>8.3755259999999995E-3</v>
      </c>
      <c r="Q213" s="1">
        <v>0.8</v>
      </c>
      <c r="R213" s="38">
        <v>7.7119438929999999</v>
      </c>
    </row>
    <row r="214" spans="1:18" x14ac:dyDescent="0.35">
      <c r="A214">
        <v>2</v>
      </c>
      <c r="B214">
        <v>100</v>
      </c>
      <c r="C214">
        <v>2000</v>
      </c>
      <c r="D214">
        <v>1</v>
      </c>
      <c r="E214" s="38">
        <v>26918.623029999999</v>
      </c>
      <c r="F214" s="38">
        <v>6713.8295589999998</v>
      </c>
      <c r="G214" s="38">
        <v>8855.3387519999997</v>
      </c>
      <c r="H214" s="38">
        <v>8887.7908640000005</v>
      </c>
      <c r="I214" s="38">
        <v>1475.383742</v>
      </c>
      <c r="J214" s="27">
        <v>465.72808320000001</v>
      </c>
      <c r="K214" s="38">
        <v>520.55203259999996</v>
      </c>
      <c r="L214">
        <v>2</v>
      </c>
      <c r="M214" s="1">
        <v>0.33271916299999998</v>
      </c>
      <c r="N214" s="1" t="str">
        <f t="shared" si="3"/>
        <v/>
      </c>
      <c r="O214">
        <v>160</v>
      </c>
      <c r="P214" s="1">
        <v>7.5826870000000003E-3</v>
      </c>
      <c r="Q214" s="1">
        <v>0.6</v>
      </c>
      <c r="R214" s="38">
        <v>20.565183709999999</v>
      </c>
    </row>
    <row r="215" spans="1:18" x14ac:dyDescent="0.35">
      <c r="A215">
        <v>2</v>
      </c>
      <c r="B215">
        <v>100</v>
      </c>
      <c r="C215">
        <v>2000</v>
      </c>
      <c r="D215">
        <v>2</v>
      </c>
      <c r="E215" s="38">
        <v>26345.506819999999</v>
      </c>
      <c r="F215" s="38">
        <v>6628.9883030000001</v>
      </c>
      <c r="G215" s="38">
        <v>8635.7199679999994</v>
      </c>
      <c r="H215" s="38">
        <v>8666.2940510000008</v>
      </c>
      <c r="I215" s="38">
        <v>1429.262031</v>
      </c>
      <c r="J215" s="27">
        <v>465.72808320000001</v>
      </c>
      <c r="K215" s="38">
        <v>519.51437969999995</v>
      </c>
      <c r="L215">
        <v>2</v>
      </c>
      <c r="M215" s="1">
        <v>0.32442731299999999</v>
      </c>
      <c r="N215" s="1" t="str">
        <f t="shared" si="3"/>
        <v/>
      </c>
      <c r="O215">
        <v>18</v>
      </c>
      <c r="P215" s="1">
        <v>5.929826E-3</v>
      </c>
      <c r="Q215" s="1">
        <v>0.6</v>
      </c>
      <c r="R215" s="38">
        <v>20.565183709999999</v>
      </c>
    </row>
    <row r="216" spans="1:18" x14ac:dyDescent="0.35">
      <c r="A216">
        <v>2</v>
      </c>
      <c r="B216">
        <v>100</v>
      </c>
      <c r="C216">
        <v>2000</v>
      </c>
      <c r="D216">
        <v>3</v>
      </c>
      <c r="E216" s="38">
        <v>36831.96471</v>
      </c>
      <c r="F216" s="38">
        <v>7772.6866819999996</v>
      </c>
      <c r="G216" s="38">
        <v>12568.446099999999</v>
      </c>
      <c r="H216" s="38">
        <v>12609.093339999999</v>
      </c>
      <c r="I216" s="38">
        <v>2899.1149409999998</v>
      </c>
      <c r="J216" s="27">
        <v>465.72808320000001</v>
      </c>
      <c r="K216" s="38">
        <v>516.89556679999998</v>
      </c>
      <c r="L216">
        <v>2</v>
      </c>
      <c r="M216" s="1">
        <v>0.47202809400000001</v>
      </c>
      <c r="N216" s="1">
        <f t="shared" si="3"/>
        <v>0.30850339968521984</v>
      </c>
      <c r="O216">
        <v>135</v>
      </c>
      <c r="P216" s="1">
        <v>9.8886719999999994E-3</v>
      </c>
      <c r="Q216" s="1">
        <v>0.6</v>
      </c>
      <c r="R216" s="38">
        <v>20.565183709999999</v>
      </c>
    </row>
    <row r="217" spans="1:18" x14ac:dyDescent="0.35">
      <c r="A217">
        <v>2</v>
      </c>
      <c r="B217">
        <v>100</v>
      </c>
      <c r="C217">
        <v>2000</v>
      </c>
      <c r="D217">
        <v>1</v>
      </c>
      <c r="E217" s="38">
        <v>29528.317309999999</v>
      </c>
      <c r="F217" s="38">
        <v>6329.8015059999998</v>
      </c>
      <c r="G217" s="38">
        <v>10651.412410000001</v>
      </c>
      <c r="H217" s="38">
        <v>10664.875319999999</v>
      </c>
      <c r="I217" s="38">
        <v>1046.187089</v>
      </c>
      <c r="J217" s="27">
        <v>465.72808320000001</v>
      </c>
      <c r="K217" s="38">
        <v>370.3129035</v>
      </c>
      <c r="L217">
        <v>1</v>
      </c>
      <c r="M217" s="1">
        <v>0.39924526199999999</v>
      </c>
      <c r="N217" s="1" t="str">
        <f t="shared" si="3"/>
        <v/>
      </c>
      <c r="O217">
        <v>19</v>
      </c>
      <c r="P217" s="1">
        <v>9.9911570000000005E-3</v>
      </c>
      <c r="Q217" s="1">
        <v>0.4</v>
      </c>
      <c r="R217" s="38">
        <v>46.271663359999998</v>
      </c>
    </row>
    <row r="218" spans="1:18" x14ac:dyDescent="0.35">
      <c r="A218">
        <v>2</v>
      </c>
      <c r="B218">
        <v>100</v>
      </c>
      <c r="C218">
        <v>2000</v>
      </c>
      <c r="D218">
        <v>2</v>
      </c>
      <c r="E218" s="38">
        <v>28785.477930000001</v>
      </c>
      <c r="F218" s="38">
        <v>6188.0356449999999</v>
      </c>
      <c r="G218" s="38">
        <v>10369.840679999999</v>
      </c>
      <c r="H218" s="38">
        <v>10379.651390000001</v>
      </c>
      <c r="I218" s="38">
        <v>1011.931727</v>
      </c>
      <c r="J218" s="27">
        <v>465.72808320000001</v>
      </c>
      <c r="K218" s="38">
        <v>370.2904115</v>
      </c>
      <c r="L218">
        <v>1</v>
      </c>
      <c r="M218" s="1">
        <v>0.38856775300000002</v>
      </c>
      <c r="N218" s="1" t="str">
        <f t="shared" si="3"/>
        <v/>
      </c>
      <c r="O218">
        <v>65</v>
      </c>
      <c r="P218" s="1">
        <v>1.0150000000000001E-3</v>
      </c>
      <c r="Q218" s="1">
        <v>0.4</v>
      </c>
      <c r="R218" s="38">
        <v>46.271663359999998</v>
      </c>
    </row>
    <row r="219" spans="1:18" x14ac:dyDescent="0.35">
      <c r="A219">
        <v>2</v>
      </c>
      <c r="B219">
        <v>100</v>
      </c>
      <c r="C219">
        <v>2000</v>
      </c>
      <c r="D219">
        <v>3</v>
      </c>
      <c r="E219" s="38">
        <v>41019.165379999999</v>
      </c>
      <c r="F219" s="38">
        <v>8023.8526670000001</v>
      </c>
      <c r="G219" s="38">
        <v>15041.15646</v>
      </c>
      <c r="H219" s="38">
        <v>15060.03104</v>
      </c>
      <c r="I219" s="38">
        <v>2058.1124399999999</v>
      </c>
      <c r="J219" s="27">
        <v>465.72808320000001</v>
      </c>
      <c r="K219" s="38">
        <v>370.28468859999998</v>
      </c>
      <c r="L219">
        <v>1</v>
      </c>
      <c r="M219" s="1">
        <v>0.56378024699999996</v>
      </c>
      <c r="N219" s="1">
        <f t="shared" si="3"/>
        <v>0.29657870472709091</v>
      </c>
      <c r="O219">
        <v>300</v>
      </c>
      <c r="P219" s="1">
        <v>8.9553126999999996E-2</v>
      </c>
      <c r="Q219" s="1">
        <v>0.4</v>
      </c>
      <c r="R219" s="38">
        <v>46.271663359999998</v>
      </c>
    </row>
    <row r="220" spans="1:18" x14ac:dyDescent="0.35">
      <c r="A220">
        <v>3</v>
      </c>
      <c r="B220">
        <v>10</v>
      </c>
      <c r="C220">
        <v>500</v>
      </c>
      <c r="D220">
        <v>1</v>
      </c>
      <c r="E220" s="38">
        <v>20360.875499999998</v>
      </c>
      <c r="F220" s="38">
        <v>4375.3635709999999</v>
      </c>
      <c r="G220" s="38">
        <v>6467.8748130000004</v>
      </c>
      <c r="H220" s="38">
        <v>4983.0571499999996</v>
      </c>
      <c r="I220" s="38">
        <v>2721.8404740000001</v>
      </c>
      <c r="J220" s="27">
        <v>582.49031109999999</v>
      </c>
      <c r="K220" s="38">
        <v>1230.2491829999999</v>
      </c>
      <c r="L220">
        <v>7</v>
      </c>
      <c r="M220" s="1">
        <v>0.749607209</v>
      </c>
      <c r="N220" s="1" t="str">
        <f t="shared" si="3"/>
        <v/>
      </c>
      <c r="O220">
        <v>54</v>
      </c>
      <c r="P220" s="1">
        <v>8.7707600000000007E-3</v>
      </c>
      <c r="Q220" s="1">
        <v>0.8</v>
      </c>
      <c r="R220" s="38">
        <v>3.5956779449999998</v>
      </c>
    </row>
    <row r="221" spans="1:18" x14ac:dyDescent="0.35">
      <c r="A221">
        <v>3</v>
      </c>
      <c r="B221">
        <v>10</v>
      </c>
      <c r="C221">
        <v>500</v>
      </c>
      <c r="D221">
        <v>2</v>
      </c>
      <c r="E221" s="38">
        <v>20442.639050000002</v>
      </c>
      <c r="F221" s="38">
        <v>4373.8164029999998</v>
      </c>
      <c r="G221" s="38">
        <v>6569.5597209999996</v>
      </c>
      <c r="H221" s="38">
        <v>4964.4574220000004</v>
      </c>
      <c r="I221" s="38">
        <v>2717.0298189999999</v>
      </c>
      <c r="J221" s="27">
        <v>582.49031109999999</v>
      </c>
      <c r="K221" s="38">
        <v>1235.2853700000001</v>
      </c>
      <c r="L221">
        <v>7</v>
      </c>
      <c r="M221" s="1">
        <v>0.74680922999999999</v>
      </c>
      <c r="N221" s="1" t="str">
        <f t="shared" si="3"/>
        <v/>
      </c>
      <c r="O221">
        <v>168</v>
      </c>
      <c r="P221" s="1">
        <v>7.2589280000000004E-3</v>
      </c>
      <c r="Q221" s="1">
        <v>0.8</v>
      </c>
      <c r="R221" s="38">
        <v>3.5956779449999998</v>
      </c>
    </row>
    <row r="222" spans="1:18" x14ac:dyDescent="0.35">
      <c r="A222">
        <v>3</v>
      </c>
      <c r="B222">
        <v>10</v>
      </c>
      <c r="C222">
        <v>500</v>
      </c>
      <c r="D222">
        <v>3</v>
      </c>
      <c r="E222" s="38">
        <v>29556.218369999999</v>
      </c>
      <c r="F222" s="38">
        <v>5894.7389860000003</v>
      </c>
      <c r="G222" s="38">
        <v>10147.295400000001</v>
      </c>
      <c r="H222" s="38">
        <v>5423.144886</v>
      </c>
      <c r="I222" s="38">
        <v>6129.0106429999996</v>
      </c>
      <c r="J222" s="27">
        <v>582.49031109999999</v>
      </c>
      <c r="K222" s="38">
        <v>1379.5381420000001</v>
      </c>
      <c r="L222">
        <v>9</v>
      </c>
      <c r="M222" s="1">
        <v>0.81581013000000002</v>
      </c>
      <c r="N222" s="1">
        <f t="shared" si="3"/>
        <v>0.2756452796784879</v>
      </c>
      <c r="O222">
        <v>301</v>
      </c>
      <c r="P222" s="1">
        <v>1.6601115999999999E-2</v>
      </c>
      <c r="Q222" s="1">
        <v>0.8</v>
      </c>
      <c r="R222" s="38">
        <v>3.5956779449999998</v>
      </c>
    </row>
    <row r="223" spans="1:18" x14ac:dyDescent="0.35">
      <c r="A223">
        <v>3</v>
      </c>
      <c r="B223">
        <v>10</v>
      </c>
      <c r="C223">
        <v>500</v>
      </c>
      <c r="D223">
        <v>1</v>
      </c>
      <c r="E223" s="38">
        <v>21672.98257</v>
      </c>
      <c r="F223" s="38">
        <v>5168.7359390000001</v>
      </c>
      <c r="G223" s="38">
        <v>7029.9668549999997</v>
      </c>
      <c r="H223" s="38">
        <v>5215.3530680000003</v>
      </c>
      <c r="I223" s="38">
        <v>2528.7864970000001</v>
      </c>
      <c r="J223" s="27">
        <v>582.49031109999999</v>
      </c>
      <c r="K223" s="38">
        <v>1147.649899</v>
      </c>
      <c r="L223">
        <v>6</v>
      </c>
      <c r="M223" s="1">
        <v>0.78455176000000004</v>
      </c>
      <c r="N223" s="1" t="str">
        <f t="shared" si="3"/>
        <v/>
      </c>
      <c r="O223">
        <v>89</v>
      </c>
      <c r="P223" s="1">
        <v>9.2200860000000006E-3</v>
      </c>
      <c r="Q223" s="1">
        <v>0.6</v>
      </c>
      <c r="R223" s="38">
        <v>9.588474519</v>
      </c>
    </row>
    <row r="224" spans="1:18" x14ac:dyDescent="0.35">
      <c r="A224">
        <v>3</v>
      </c>
      <c r="B224">
        <v>10</v>
      </c>
      <c r="C224">
        <v>500</v>
      </c>
      <c r="D224">
        <v>2</v>
      </c>
      <c r="E224" s="38">
        <v>21744.572390000001</v>
      </c>
      <c r="F224" s="38">
        <v>4482.993168</v>
      </c>
      <c r="G224" s="38">
        <v>7916.9582460000001</v>
      </c>
      <c r="H224" s="38">
        <v>5397.0807750000004</v>
      </c>
      <c r="I224" s="38">
        <v>2312.206952</v>
      </c>
      <c r="J224" s="27">
        <v>582.49031109999999</v>
      </c>
      <c r="K224" s="38">
        <v>1052.842934</v>
      </c>
      <c r="L224">
        <v>5</v>
      </c>
      <c r="M224" s="1">
        <v>0.81188927499999997</v>
      </c>
      <c r="N224" s="1" t="str">
        <f t="shared" si="3"/>
        <v/>
      </c>
      <c r="O224">
        <v>146</v>
      </c>
      <c r="P224" s="1">
        <v>9.6202570000000001E-3</v>
      </c>
      <c r="Q224" s="1">
        <v>0.6</v>
      </c>
      <c r="R224" s="38">
        <v>9.588474519</v>
      </c>
    </row>
    <row r="225" spans="1:18" x14ac:dyDescent="0.35">
      <c r="A225">
        <v>3</v>
      </c>
      <c r="B225">
        <v>10</v>
      </c>
      <c r="C225">
        <v>500</v>
      </c>
      <c r="D225">
        <v>3</v>
      </c>
      <c r="E225" s="38">
        <v>31758.364229999999</v>
      </c>
      <c r="F225" s="38">
        <v>7499.8696529999997</v>
      </c>
      <c r="G225" s="38">
        <v>11108.797570000001</v>
      </c>
      <c r="H225" s="38">
        <v>5506.1958400000003</v>
      </c>
      <c r="I225" s="38">
        <v>5767.9754119999998</v>
      </c>
      <c r="J225" s="27">
        <v>582.49031109999999</v>
      </c>
      <c r="K225" s="38">
        <v>1293.0354480000001</v>
      </c>
      <c r="L225">
        <v>8</v>
      </c>
      <c r="M225" s="1">
        <v>0.82830358400000004</v>
      </c>
      <c r="N225" s="1">
        <f t="shared" si="3"/>
        <v>0.26853632685538037</v>
      </c>
      <c r="O225">
        <v>304</v>
      </c>
      <c r="P225" s="1">
        <v>1.0613041E-2</v>
      </c>
      <c r="Q225" s="1">
        <v>0.6</v>
      </c>
      <c r="R225" s="38">
        <v>9.588474519</v>
      </c>
    </row>
    <row r="226" spans="1:18" x14ac:dyDescent="0.35">
      <c r="A226">
        <v>3</v>
      </c>
      <c r="B226">
        <v>10</v>
      </c>
      <c r="C226">
        <v>500</v>
      </c>
      <c r="D226">
        <v>1</v>
      </c>
      <c r="E226" s="38">
        <v>24306.770240000002</v>
      </c>
      <c r="F226" s="38">
        <v>6023.928739</v>
      </c>
      <c r="G226" s="38">
        <v>8984.4646909999992</v>
      </c>
      <c r="H226" s="38">
        <v>5685.211327</v>
      </c>
      <c r="I226" s="38">
        <v>2085.3226199999999</v>
      </c>
      <c r="J226" s="27">
        <v>582.49031109999999</v>
      </c>
      <c r="K226" s="38">
        <v>945.35255359999996</v>
      </c>
      <c r="L226">
        <v>4</v>
      </c>
      <c r="M226" s="1">
        <v>0.85523309700000005</v>
      </c>
      <c r="N226" s="1" t="str">
        <f t="shared" si="3"/>
        <v/>
      </c>
      <c r="O226">
        <v>300</v>
      </c>
      <c r="P226" s="1">
        <v>2.3036549E-2</v>
      </c>
      <c r="Q226" s="1">
        <v>0.4</v>
      </c>
      <c r="R226" s="38">
        <v>21.574067670000002</v>
      </c>
    </row>
    <row r="227" spans="1:18" x14ac:dyDescent="0.35">
      <c r="A227">
        <v>3</v>
      </c>
      <c r="B227">
        <v>10</v>
      </c>
      <c r="C227">
        <v>500</v>
      </c>
      <c r="D227">
        <v>2</v>
      </c>
      <c r="E227" s="38">
        <v>24167.828099999999</v>
      </c>
      <c r="F227" s="38">
        <v>5992.7836189999998</v>
      </c>
      <c r="G227" s="38">
        <v>8923.4194530000004</v>
      </c>
      <c r="H227" s="38">
        <v>5656.9679560000004</v>
      </c>
      <c r="I227" s="38">
        <v>2069.182358</v>
      </c>
      <c r="J227" s="27">
        <v>582.49031109999999</v>
      </c>
      <c r="K227" s="38">
        <v>942.98439919999998</v>
      </c>
      <c r="L227">
        <v>4</v>
      </c>
      <c r="M227" s="1">
        <v>0.85098441300000005</v>
      </c>
      <c r="N227" s="1" t="str">
        <f t="shared" si="3"/>
        <v/>
      </c>
      <c r="O227">
        <v>300</v>
      </c>
      <c r="P227" s="1">
        <v>1.4823911E-2</v>
      </c>
      <c r="Q227" s="1">
        <v>0.4</v>
      </c>
      <c r="R227" s="38">
        <v>21.574067670000002</v>
      </c>
    </row>
    <row r="228" spans="1:18" x14ac:dyDescent="0.35">
      <c r="A228">
        <v>3</v>
      </c>
      <c r="B228">
        <v>10</v>
      </c>
      <c r="C228">
        <v>500</v>
      </c>
      <c r="D228">
        <v>3</v>
      </c>
      <c r="E228" s="38">
        <v>36079.039250000002</v>
      </c>
      <c r="F228" s="38">
        <v>9907.6363540000002</v>
      </c>
      <c r="G228" s="38">
        <v>13593.496010000001</v>
      </c>
      <c r="H228" s="38">
        <v>5786.4898430000003</v>
      </c>
      <c r="I228" s="38">
        <v>5061.0818120000004</v>
      </c>
      <c r="J228" s="27">
        <v>582.49031109999999</v>
      </c>
      <c r="K228" s="38">
        <v>1147.8449129999999</v>
      </c>
      <c r="L228">
        <v>6</v>
      </c>
      <c r="M228" s="1">
        <v>0.87046854399999996</v>
      </c>
      <c r="N228" s="1">
        <f t="shared" si="3"/>
        <v>0.25571246620875038</v>
      </c>
      <c r="O228">
        <v>300</v>
      </c>
      <c r="P228" s="1">
        <v>2.0924384000000001E-2</v>
      </c>
      <c r="Q228" s="1">
        <v>0.4</v>
      </c>
      <c r="R228" s="38">
        <v>21.574067670000002</v>
      </c>
    </row>
    <row r="229" spans="1:18" x14ac:dyDescent="0.35">
      <c r="A229">
        <v>3</v>
      </c>
      <c r="B229">
        <v>10</v>
      </c>
      <c r="C229">
        <v>1000</v>
      </c>
      <c r="D229">
        <v>1</v>
      </c>
      <c r="E229" s="38">
        <v>23035.546409999999</v>
      </c>
      <c r="F229" s="38">
        <v>4935.1282359999996</v>
      </c>
      <c r="G229" s="38">
        <v>8880.7394120000008</v>
      </c>
      <c r="H229" s="38">
        <v>5620.3273099999997</v>
      </c>
      <c r="I229" s="38">
        <v>2076.9727200000002</v>
      </c>
      <c r="J229" s="27">
        <v>582.49031109999999</v>
      </c>
      <c r="K229" s="38">
        <v>939.8884223</v>
      </c>
      <c r="L229">
        <v>4</v>
      </c>
      <c r="M229" s="1">
        <v>0.84547251700000003</v>
      </c>
      <c r="N229" s="1" t="str">
        <f t="shared" si="3"/>
        <v/>
      </c>
      <c r="O229">
        <v>240</v>
      </c>
      <c r="P229" s="1">
        <v>6.8627590000000004E-3</v>
      </c>
      <c r="Q229" s="1">
        <v>0.8</v>
      </c>
      <c r="R229" s="38">
        <v>5.0337924789999997</v>
      </c>
    </row>
    <row r="230" spans="1:18" x14ac:dyDescent="0.35">
      <c r="A230">
        <v>3</v>
      </c>
      <c r="B230">
        <v>10</v>
      </c>
      <c r="C230">
        <v>1000</v>
      </c>
      <c r="D230">
        <v>2</v>
      </c>
      <c r="E230" s="38">
        <v>23069.35124</v>
      </c>
      <c r="F230" s="38">
        <v>3811.9635800000001</v>
      </c>
      <c r="G230" s="38">
        <v>10166.23453</v>
      </c>
      <c r="H230" s="38">
        <v>5884.4730090000003</v>
      </c>
      <c r="I230" s="38">
        <v>1803.417334</v>
      </c>
      <c r="J230" s="27">
        <v>582.49031109999999</v>
      </c>
      <c r="K230" s="38">
        <v>820.77247769999997</v>
      </c>
      <c r="L230">
        <v>3</v>
      </c>
      <c r="M230" s="1">
        <v>0.88520826799999996</v>
      </c>
      <c r="N230" s="1" t="str">
        <f t="shared" si="3"/>
        <v/>
      </c>
      <c r="O230">
        <v>65</v>
      </c>
      <c r="P230" s="1">
        <v>8.7195599999999995E-3</v>
      </c>
      <c r="Q230" s="1">
        <v>0.8</v>
      </c>
      <c r="R230" s="38">
        <v>5.0337924789999997</v>
      </c>
    </row>
    <row r="231" spans="1:18" x14ac:dyDescent="0.35">
      <c r="A231">
        <v>3</v>
      </c>
      <c r="B231">
        <v>10</v>
      </c>
      <c r="C231">
        <v>1000</v>
      </c>
      <c r="D231">
        <v>3</v>
      </c>
      <c r="E231" s="38">
        <v>33720.85368</v>
      </c>
      <c r="F231" s="38">
        <v>7619.6817780000001</v>
      </c>
      <c r="G231" s="38">
        <v>13474.804179999999</v>
      </c>
      <c r="H231" s="38">
        <v>5808.6759860000002</v>
      </c>
      <c r="I231" s="38">
        <v>5082.4210860000003</v>
      </c>
      <c r="J231" s="27">
        <v>582.49031109999999</v>
      </c>
      <c r="K231" s="38">
        <v>1152.7803449999999</v>
      </c>
      <c r="L231">
        <v>6</v>
      </c>
      <c r="M231" s="1">
        <v>0.87380603199999995</v>
      </c>
      <c r="N231" s="1">
        <f t="shared" si="3"/>
        <v>0.26860582283496293</v>
      </c>
      <c r="O231">
        <v>98</v>
      </c>
      <c r="P231" s="1">
        <v>6.8471649999999997E-3</v>
      </c>
      <c r="Q231" s="1">
        <v>0.8</v>
      </c>
      <c r="R231" s="38">
        <v>5.0337924789999997</v>
      </c>
    </row>
    <row r="232" spans="1:18" x14ac:dyDescent="0.35">
      <c r="A232">
        <v>3</v>
      </c>
      <c r="B232">
        <v>10</v>
      </c>
      <c r="C232">
        <v>1000</v>
      </c>
      <c r="D232">
        <v>1</v>
      </c>
      <c r="E232" s="38">
        <v>24562.754700000001</v>
      </c>
      <c r="F232" s="38">
        <v>5166.0352350000003</v>
      </c>
      <c r="G232" s="38">
        <v>10366.97904</v>
      </c>
      <c r="H232" s="38">
        <v>5823.24413</v>
      </c>
      <c r="I232" s="38">
        <v>1804.0828739999999</v>
      </c>
      <c r="J232" s="27">
        <v>582.49031109999999</v>
      </c>
      <c r="K232" s="38">
        <v>819.92309939999996</v>
      </c>
      <c r="L232">
        <v>3</v>
      </c>
      <c r="M232" s="1">
        <v>0.87599753499999999</v>
      </c>
      <c r="N232" s="1" t="str">
        <f t="shared" si="3"/>
        <v/>
      </c>
      <c r="O232">
        <v>71</v>
      </c>
      <c r="P232" s="1">
        <v>6.9028969999999999E-3</v>
      </c>
      <c r="Q232" s="1">
        <v>0.6</v>
      </c>
      <c r="R232" s="38">
        <v>13.423446609999999</v>
      </c>
    </row>
    <row r="233" spans="1:18" x14ac:dyDescent="0.35">
      <c r="A233">
        <v>3</v>
      </c>
      <c r="B233">
        <v>10</v>
      </c>
      <c r="C233">
        <v>1000</v>
      </c>
      <c r="D233">
        <v>2</v>
      </c>
      <c r="E233" s="38">
        <v>24423.63063</v>
      </c>
      <c r="F233" s="38">
        <v>5167.9531440000001</v>
      </c>
      <c r="G233" s="38">
        <v>10230.205190000001</v>
      </c>
      <c r="H233" s="38">
        <v>5816.3870239999997</v>
      </c>
      <c r="I233" s="38">
        <v>1805.6803239999999</v>
      </c>
      <c r="J233" s="27">
        <v>582.49031109999999</v>
      </c>
      <c r="K233" s="38">
        <v>820.91463880000003</v>
      </c>
      <c r="L233">
        <v>3</v>
      </c>
      <c r="M233" s="1">
        <v>0.87496601299999999</v>
      </c>
      <c r="N233" s="1" t="str">
        <f t="shared" si="3"/>
        <v/>
      </c>
      <c r="O233">
        <v>62</v>
      </c>
      <c r="P233" s="1">
        <v>9.6284370000000001E-3</v>
      </c>
      <c r="Q233" s="1">
        <v>0.6</v>
      </c>
      <c r="R233" s="38">
        <v>13.423446609999999</v>
      </c>
    </row>
    <row r="234" spans="1:18" x14ac:dyDescent="0.35">
      <c r="A234">
        <v>3</v>
      </c>
      <c r="B234">
        <v>10</v>
      </c>
      <c r="C234">
        <v>1000</v>
      </c>
      <c r="D234">
        <v>3</v>
      </c>
      <c r="E234" s="38">
        <v>36291.315179999998</v>
      </c>
      <c r="F234" s="38">
        <v>8932.0349229999993</v>
      </c>
      <c r="G234" s="38">
        <v>15184.124260000001</v>
      </c>
      <c r="H234" s="38">
        <v>5910.0682189999998</v>
      </c>
      <c r="I234" s="38">
        <v>4629.7435029999997</v>
      </c>
      <c r="J234" s="27">
        <v>582.49031109999999</v>
      </c>
      <c r="K234" s="38">
        <v>1052.8539619999999</v>
      </c>
      <c r="L234">
        <v>5</v>
      </c>
      <c r="M234" s="1">
        <v>0.88905858599999998</v>
      </c>
      <c r="N234" s="1">
        <f t="shared" si="3"/>
        <v>0.25915507062786591</v>
      </c>
      <c r="O234">
        <v>232</v>
      </c>
      <c r="P234" s="1">
        <v>7.5991080000000003E-3</v>
      </c>
      <c r="Q234" s="1">
        <v>0.6</v>
      </c>
      <c r="R234" s="38">
        <v>13.423446609999999</v>
      </c>
    </row>
    <row r="235" spans="1:18" x14ac:dyDescent="0.35">
      <c r="A235">
        <v>3</v>
      </c>
      <c r="B235">
        <v>10</v>
      </c>
      <c r="C235">
        <v>1000</v>
      </c>
      <c r="D235">
        <v>1</v>
      </c>
      <c r="E235" s="38">
        <v>27429.86895</v>
      </c>
      <c r="F235" s="38">
        <v>7879.1388710000001</v>
      </c>
      <c r="G235" s="38">
        <v>10568.49545</v>
      </c>
      <c r="H235" s="38">
        <v>5772.46209</v>
      </c>
      <c r="I235" s="38">
        <v>1806.140991</v>
      </c>
      <c r="J235" s="27">
        <v>582.49031109999999</v>
      </c>
      <c r="K235" s="38">
        <v>821.14123640000003</v>
      </c>
      <c r="L235">
        <v>3</v>
      </c>
      <c r="M235" s="1">
        <v>0.86835833299999998</v>
      </c>
      <c r="N235" s="1" t="str">
        <f t="shared" si="3"/>
        <v/>
      </c>
      <c r="O235">
        <v>301</v>
      </c>
      <c r="P235" s="1">
        <v>1.4309597E-2</v>
      </c>
      <c r="Q235" s="1">
        <v>0.4</v>
      </c>
      <c r="R235" s="38">
        <v>30.20275487</v>
      </c>
    </row>
    <row r="236" spans="1:18" x14ac:dyDescent="0.35">
      <c r="A236">
        <v>3</v>
      </c>
      <c r="B236">
        <v>10</v>
      </c>
      <c r="C236">
        <v>1000</v>
      </c>
      <c r="D236">
        <v>2</v>
      </c>
      <c r="E236" s="38">
        <v>27082.210930000001</v>
      </c>
      <c r="F236" s="38">
        <v>7873.4653330000001</v>
      </c>
      <c r="G236" s="38">
        <v>10131.88689</v>
      </c>
      <c r="H236" s="38">
        <v>5869.1863460000004</v>
      </c>
      <c r="I236" s="38">
        <v>1804.040692</v>
      </c>
      <c r="J236" s="27">
        <v>582.49031109999999</v>
      </c>
      <c r="K236" s="38">
        <v>821.14135199999998</v>
      </c>
      <c r="L236">
        <v>3</v>
      </c>
      <c r="M236" s="1">
        <v>0.88290867699999998</v>
      </c>
      <c r="N236" s="1" t="str">
        <f t="shared" si="3"/>
        <v/>
      </c>
      <c r="O236">
        <v>159</v>
      </c>
      <c r="P236" s="1">
        <v>6.7556300000000003E-3</v>
      </c>
      <c r="Q236" s="1">
        <v>0.4</v>
      </c>
      <c r="R236" s="38">
        <v>30.20275487</v>
      </c>
    </row>
    <row r="237" spans="1:18" x14ac:dyDescent="0.35">
      <c r="A237">
        <v>3</v>
      </c>
      <c r="B237">
        <v>10</v>
      </c>
      <c r="C237">
        <v>1000</v>
      </c>
      <c r="D237">
        <v>3</v>
      </c>
      <c r="E237" s="38">
        <v>41041.491430000002</v>
      </c>
      <c r="F237" s="38">
        <v>9900.6601549999996</v>
      </c>
      <c r="G237" s="38">
        <v>19916.11694</v>
      </c>
      <c r="H237" s="38">
        <v>6208.4837710000002</v>
      </c>
      <c r="I237" s="38">
        <v>3612.5123039999999</v>
      </c>
      <c r="J237" s="27">
        <v>582.49031109999999</v>
      </c>
      <c r="K237" s="38">
        <v>821.22794980000003</v>
      </c>
      <c r="L237">
        <v>3</v>
      </c>
      <c r="M237" s="1">
        <v>0.93394959200000005</v>
      </c>
      <c r="N237" s="1">
        <f t="shared" si="3"/>
        <v>0.24711198838227125</v>
      </c>
      <c r="O237">
        <v>300</v>
      </c>
      <c r="P237" s="1">
        <v>1.5108066999999999E-2</v>
      </c>
      <c r="Q237" s="1">
        <v>0.4</v>
      </c>
      <c r="R237" s="38">
        <v>30.20275487</v>
      </c>
    </row>
    <row r="238" spans="1:18" x14ac:dyDescent="0.35">
      <c r="A238">
        <v>3</v>
      </c>
      <c r="B238">
        <v>10</v>
      </c>
      <c r="C238">
        <v>2000</v>
      </c>
      <c r="D238">
        <v>1</v>
      </c>
      <c r="E238" s="38">
        <v>26989.432929999999</v>
      </c>
      <c r="F238" s="38">
        <v>5222.2356829999999</v>
      </c>
      <c r="G238" s="38">
        <v>12908.241040000001</v>
      </c>
      <c r="H238" s="38">
        <v>6135.4541049999998</v>
      </c>
      <c r="I238" s="38">
        <v>1471.6347740000001</v>
      </c>
      <c r="J238" s="27">
        <v>582.49031109999999</v>
      </c>
      <c r="K238" s="38">
        <v>669.37701519999996</v>
      </c>
      <c r="L238">
        <v>2</v>
      </c>
      <c r="M238" s="1">
        <v>0.92296365300000005</v>
      </c>
      <c r="N238" s="1" t="str">
        <f t="shared" si="3"/>
        <v/>
      </c>
      <c r="O238">
        <v>75</v>
      </c>
      <c r="P238" s="1">
        <v>8.3645830000000001E-3</v>
      </c>
      <c r="Q238" s="1">
        <v>0.8</v>
      </c>
      <c r="R238" s="38">
        <v>9.2855975970000006</v>
      </c>
    </row>
    <row r="239" spans="1:18" x14ac:dyDescent="0.35">
      <c r="A239">
        <v>3</v>
      </c>
      <c r="B239">
        <v>10</v>
      </c>
      <c r="C239">
        <v>2000</v>
      </c>
      <c r="D239">
        <v>2</v>
      </c>
      <c r="E239" s="38">
        <v>26813.09259</v>
      </c>
      <c r="F239" s="38">
        <v>7499.5104709999996</v>
      </c>
      <c r="G239" s="38">
        <v>10278.938840000001</v>
      </c>
      <c r="H239" s="38">
        <v>5825.6889449999999</v>
      </c>
      <c r="I239" s="38">
        <v>1805.4881620000001</v>
      </c>
      <c r="J239" s="27">
        <v>582.49031109999999</v>
      </c>
      <c r="K239" s="38">
        <v>820.97585570000001</v>
      </c>
      <c r="L239">
        <v>3</v>
      </c>
      <c r="M239" s="1">
        <v>0.87636531200000001</v>
      </c>
      <c r="N239" s="1" t="str">
        <f t="shared" si="3"/>
        <v/>
      </c>
      <c r="O239">
        <v>41</v>
      </c>
      <c r="P239" s="1">
        <v>9.0034490000000002E-3</v>
      </c>
      <c r="Q239" s="1">
        <v>0.8</v>
      </c>
      <c r="R239" s="38">
        <v>9.2855975970000006</v>
      </c>
    </row>
    <row r="240" spans="1:18" x14ac:dyDescent="0.35">
      <c r="A240">
        <v>3</v>
      </c>
      <c r="B240">
        <v>10</v>
      </c>
      <c r="C240">
        <v>2000</v>
      </c>
      <c r="D240">
        <v>3</v>
      </c>
      <c r="E240" s="38">
        <v>39286.783799999997</v>
      </c>
      <c r="F240" s="38">
        <v>8122.2137380000004</v>
      </c>
      <c r="G240" s="38">
        <v>19938.599149999998</v>
      </c>
      <c r="H240" s="38">
        <v>6208.4837710000002</v>
      </c>
      <c r="I240" s="38">
        <v>3613.6288060000002</v>
      </c>
      <c r="J240" s="27">
        <v>582.49031109999999</v>
      </c>
      <c r="K240" s="38">
        <v>821.36801849999995</v>
      </c>
      <c r="L240">
        <v>3</v>
      </c>
      <c r="M240" s="1">
        <v>0.93394959200000005</v>
      </c>
      <c r="N240" s="1">
        <f t="shared" si="3"/>
        <v>0.26979666065311497</v>
      </c>
      <c r="O240">
        <v>95</v>
      </c>
      <c r="P240" s="1">
        <v>2.2387610000000001E-3</v>
      </c>
      <c r="Q240" s="1">
        <v>0.8</v>
      </c>
      <c r="R240" s="38">
        <v>9.2855975970000006</v>
      </c>
    </row>
    <row r="241" spans="1:18" x14ac:dyDescent="0.35">
      <c r="A241">
        <v>3</v>
      </c>
      <c r="B241">
        <v>10</v>
      </c>
      <c r="C241">
        <v>2000</v>
      </c>
      <c r="D241">
        <v>1</v>
      </c>
      <c r="E241" s="38">
        <v>29045.5648</v>
      </c>
      <c r="F241" s="38">
        <v>7264.4143629999999</v>
      </c>
      <c r="G241" s="38">
        <v>12919.149509999999</v>
      </c>
      <c r="H241" s="38">
        <v>6135.4541049999998</v>
      </c>
      <c r="I241" s="38">
        <v>1473.946569</v>
      </c>
      <c r="J241" s="27">
        <v>582.49031109999999</v>
      </c>
      <c r="K241" s="38">
        <v>670.10994789999995</v>
      </c>
      <c r="L241">
        <v>2</v>
      </c>
      <c r="M241" s="1">
        <v>0.92296365300000005</v>
      </c>
      <c r="N241" s="1" t="str">
        <f t="shared" si="3"/>
        <v/>
      </c>
      <c r="O241">
        <v>300</v>
      </c>
      <c r="P241" s="1">
        <v>2.3169262999999999E-2</v>
      </c>
      <c r="Q241" s="1">
        <v>0.6</v>
      </c>
      <c r="R241" s="38">
        <v>24.76159359</v>
      </c>
    </row>
    <row r="242" spans="1:18" x14ac:dyDescent="0.35">
      <c r="A242">
        <v>3</v>
      </c>
      <c r="B242">
        <v>10</v>
      </c>
      <c r="C242">
        <v>2000</v>
      </c>
      <c r="D242">
        <v>2</v>
      </c>
      <c r="E242" s="38">
        <v>29020.403040000001</v>
      </c>
      <c r="F242" s="38">
        <v>7207.622402</v>
      </c>
      <c r="G242" s="38">
        <v>13007.890160000001</v>
      </c>
      <c r="H242" s="38">
        <v>6114.3370610000002</v>
      </c>
      <c r="I242" s="38">
        <v>1448.3040860000001</v>
      </c>
      <c r="J242" s="27">
        <v>582.49031109999999</v>
      </c>
      <c r="K242" s="38">
        <v>659.75901380000005</v>
      </c>
      <c r="L242">
        <v>2</v>
      </c>
      <c r="M242" s="1">
        <v>0.91978699100000005</v>
      </c>
      <c r="N242" s="1" t="str">
        <f t="shared" si="3"/>
        <v/>
      </c>
      <c r="O242">
        <v>300</v>
      </c>
      <c r="P242" s="1">
        <v>1.4583283000000001E-2</v>
      </c>
      <c r="Q242" s="1">
        <v>0.6</v>
      </c>
      <c r="R242" s="38">
        <v>24.76159359</v>
      </c>
    </row>
    <row r="243" spans="1:18" x14ac:dyDescent="0.35">
      <c r="A243">
        <v>3</v>
      </c>
      <c r="B243">
        <v>10</v>
      </c>
      <c r="C243">
        <v>2000</v>
      </c>
      <c r="D243">
        <v>3</v>
      </c>
      <c r="E243" s="38">
        <v>42841.891710000004</v>
      </c>
      <c r="F243" s="38">
        <v>11657.474620000001</v>
      </c>
      <c r="G243" s="38">
        <v>19965.055769999999</v>
      </c>
      <c r="H243" s="38">
        <v>6203.1341810000004</v>
      </c>
      <c r="I243" s="38">
        <v>3612.5105840000001</v>
      </c>
      <c r="J243" s="27">
        <v>582.49031109999999</v>
      </c>
      <c r="K243" s="38">
        <v>821.22623829999998</v>
      </c>
      <c r="L243">
        <v>3</v>
      </c>
      <c r="M243" s="1">
        <v>0.933144847</v>
      </c>
      <c r="N243" s="1">
        <f t="shared" si="3"/>
        <v>0.26218586714940728</v>
      </c>
      <c r="O243">
        <v>50</v>
      </c>
      <c r="P243" s="1">
        <v>7.4321159999999999E-3</v>
      </c>
      <c r="Q243" s="1">
        <v>0.6</v>
      </c>
      <c r="R243" s="38">
        <v>24.76159359</v>
      </c>
    </row>
    <row r="244" spans="1:18" x14ac:dyDescent="0.35">
      <c r="A244">
        <v>3</v>
      </c>
      <c r="B244">
        <v>10</v>
      </c>
      <c r="C244">
        <v>2000</v>
      </c>
      <c r="D244">
        <v>1</v>
      </c>
      <c r="E244" s="38">
        <v>33170.749459999999</v>
      </c>
      <c r="F244" s="38">
        <v>11345.35282</v>
      </c>
      <c r="G244" s="38">
        <v>12969.02151</v>
      </c>
      <c r="H244" s="38">
        <v>6129.642245</v>
      </c>
      <c r="I244" s="38">
        <v>1474.0309110000001</v>
      </c>
      <c r="J244" s="27">
        <v>582.49031109999999</v>
      </c>
      <c r="K244" s="38">
        <v>670.21166440000002</v>
      </c>
      <c r="L244">
        <v>2</v>
      </c>
      <c r="M244" s="1">
        <v>0.92208936799999996</v>
      </c>
      <c r="N244" s="1" t="str">
        <f t="shared" si="3"/>
        <v/>
      </c>
      <c r="O244">
        <v>301</v>
      </c>
      <c r="P244" s="1">
        <v>1.8663347E-2</v>
      </c>
      <c r="Q244" s="1">
        <v>0.4</v>
      </c>
      <c r="R244" s="38">
        <v>55.71358558</v>
      </c>
    </row>
    <row r="245" spans="1:18" x14ac:dyDescent="0.35">
      <c r="A245">
        <v>3</v>
      </c>
      <c r="B245">
        <v>10</v>
      </c>
      <c r="C245">
        <v>2000</v>
      </c>
      <c r="D245">
        <v>2</v>
      </c>
      <c r="E245" s="38">
        <v>33195.994550000003</v>
      </c>
      <c r="F245" s="38">
        <v>11239.20911</v>
      </c>
      <c r="G245" s="38">
        <v>13143.58892</v>
      </c>
      <c r="H245" s="38">
        <v>6116.4390169999997</v>
      </c>
      <c r="I245" s="38">
        <v>1452.7306100000001</v>
      </c>
      <c r="J245" s="27">
        <v>582.49031109999999</v>
      </c>
      <c r="K245" s="38">
        <v>661.53658259999997</v>
      </c>
      <c r="L245">
        <v>2</v>
      </c>
      <c r="M245" s="1">
        <v>0.92010319100000004</v>
      </c>
      <c r="N245" s="1" t="str">
        <f t="shared" si="3"/>
        <v/>
      </c>
      <c r="O245">
        <v>300</v>
      </c>
      <c r="P245" s="1">
        <v>1.2019798999999999E-2</v>
      </c>
      <c r="Q245" s="1">
        <v>0.4</v>
      </c>
      <c r="R245" s="38">
        <v>55.71358558</v>
      </c>
    </row>
    <row r="246" spans="1:18" x14ac:dyDescent="0.35">
      <c r="A246">
        <v>3</v>
      </c>
      <c r="B246">
        <v>10</v>
      </c>
      <c r="C246">
        <v>2000</v>
      </c>
      <c r="D246">
        <v>3</v>
      </c>
      <c r="E246" s="38">
        <v>50001.659160000003</v>
      </c>
      <c r="F246" s="38">
        <v>18731.506420000002</v>
      </c>
      <c r="G246" s="38">
        <v>20044.70391</v>
      </c>
      <c r="H246" s="38">
        <v>6208.4837710000002</v>
      </c>
      <c r="I246" s="38">
        <v>3613.136477</v>
      </c>
      <c r="J246" s="27">
        <v>582.49031109999999</v>
      </c>
      <c r="K246" s="38">
        <v>821.33827229999997</v>
      </c>
      <c r="L246">
        <v>3</v>
      </c>
      <c r="M246" s="1">
        <v>0.93394959200000005</v>
      </c>
      <c r="N246" s="1">
        <f t="shared" si="3"/>
        <v>0.24658562197256712</v>
      </c>
      <c r="O246">
        <v>300</v>
      </c>
      <c r="P246" s="1">
        <v>1.3291354999999999E-2</v>
      </c>
      <c r="Q246" s="1">
        <v>0.4</v>
      </c>
      <c r="R246" s="38">
        <v>55.71358558</v>
      </c>
    </row>
    <row r="247" spans="1:18" x14ac:dyDescent="0.35">
      <c r="A247">
        <v>3</v>
      </c>
      <c r="B247">
        <v>40</v>
      </c>
      <c r="C247">
        <v>500</v>
      </c>
      <c r="D247">
        <v>1</v>
      </c>
      <c r="E247" s="38">
        <v>19947.791860000001</v>
      </c>
      <c r="F247" s="38">
        <v>3155.04997</v>
      </c>
      <c r="G247" s="38">
        <v>6423.0785089999999</v>
      </c>
      <c r="H247" s="38">
        <v>6424.5019419999999</v>
      </c>
      <c r="I247" s="38">
        <v>2311.6614260000001</v>
      </c>
      <c r="J247" s="27">
        <v>582.49031109999999</v>
      </c>
      <c r="K247" s="38">
        <v>1051.009699</v>
      </c>
      <c r="L247">
        <v>5</v>
      </c>
      <c r="M247" s="1">
        <v>0.60621920500000004</v>
      </c>
      <c r="N247" s="1" t="str">
        <f t="shared" si="3"/>
        <v/>
      </c>
      <c r="O247">
        <v>179</v>
      </c>
      <c r="P247" s="1">
        <v>9.9329850000000001E-3</v>
      </c>
      <c r="Q247" s="1">
        <v>0.8</v>
      </c>
      <c r="R247" s="38">
        <v>3.1681453589999999</v>
      </c>
    </row>
    <row r="248" spans="1:18" x14ac:dyDescent="0.35">
      <c r="A248">
        <v>3</v>
      </c>
      <c r="B248">
        <v>40</v>
      </c>
      <c r="C248">
        <v>500</v>
      </c>
      <c r="D248">
        <v>2</v>
      </c>
      <c r="E248" s="38">
        <v>19935.19716</v>
      </c>
      <c r="F248" s="38">
        <v>3148.4719719999998</v>
      </c>
      <c r="G248" s="38">
        <v>6515.5507180000004</v>
      </c>
      <c r="H248" s="38">
        <v>6353.8052420000004</v>
      </c>
      <c r="I248" s="38">
        <v>2288.448097</v>
      </c>
      <c r="J248" s="27">
        <v>582.49031109999999</v>
      </c>
      <c r="K248" s="38">
        <v>1046.43082</v>
      </c>
      <c r="L248">
        <v>5</v>
      </c>
      <c r="M248" s="1">
        <v>0.59954822900000004</v>
      </c>
      <c r="N248" s="1" t="str">
        <f t="shared" si="3"/>
        <v/>
      </c>
      <c r="O248">
        <v>302</v>
      </c>
      <c r="P248" s="1">
        <v>1.3101336E-2</v>
      </c>
      <c r="Q248" s="1">
        <v>0.8</v>
      </c>
      <c r="R248" s="38">
        <v>3.1681453589999999</v>
      </c>
    </row>
    <row r="249" spans="1:18" x14ac:dyDescent="0.35">
      <c r="A249">
        <v>3</v>
      </c>
      <c r="B249">
        <v>40</v>
      </c>
      <c r="C249">
        <v>500</v>
      </c>
      <c r="D249">
        <v>3</v>
      </c>
      <c r="E249" s="38">
        <v>28177.164059999999</v>
      </c>
      <c r="F249" s="38">
        <v>4588.8088349999998</v>
      </c>
      <c r="G249" s="38">
        <v>8650.5736990000005</v>
      </c>
      <c r="H249" s="38">
        <v>7692.222992</v>
      </c>
      <c r="I249" s="38">
        <v>5431.050354</v>
      </c>
      <c r="J249" s="27">
        <v>582.49031109999999</v>
      </c>
      <c r="K249" s="38">
        <v>1232.0178719999999</v>
      </c>
      <c r="L249">
        <v>7</v>
      </c>
      <c r="M249" s="1">
        <v>0.72584199500000002</v>
      </c>
      <c r="N249" s="1">
        <f t="shared" si="3"/>
        <v>0.29350420436467078</v>
      </c>
      <c r="O249">
        <v>301</v>
      </c>
      <c r="P249" s="1">
        <v>1.7143120000000001E-2</v>
      </c>
      <c r="Q249" s="1">
        <v>0.8</v>
      </c>
      <c r="R249" s="38">
        <v>3.1681453589999999</v>
      </c>
    </row>
    <row r="250" spans="1:18" x14ac:dyDescent="0.35">
      <c r="A250">
        <v>3</v>
      </c>
      <c r="B250">
        <v>40</v>
      </c>
      <c r="C250">
        <v>500</v>
      </c>
      <c r="D250">
        <v>1</v>
      </c>
      <c r="E250" s="38">
        <v>21056.067019999999</v>
      </c>
      <c r="F250" s="38">
        <v>4257.6467759999996</v>
      </c>
      <c r="G250" s="38">
        <v>6412.2373120000002</v>
      </c>
      <c r="H250" s="38">
        <v>6422.0135010000004</v>
      </c>
      <c r="I250" s="38">
        <v>2326.0164129999998</v>
      </c>
      <c r="J250" s="27">
        <v>582.49031109999999</v>
      </c>
      <c r="K250" s="38">
        <v>1055.6627040000001</v>
      </c>
      <c r="L250">
        <v>5</v>
      </c>
      <c r="M250" s="1">
        <v>0.60598439400000004</v>
      </c>
      <c r="N250" s="1" t="str">
        <f t="shared" si="3"/>
        <v/>
      </c>
      <c r="O250">
        <v>300</v>
      </c>
      <c r="P250" s="1">
        <v>1.2392265E-2</v>
      </c>
      <c r="Q250" s="1">
        <v>0.6</v>
      </c>
      <c r="R250" s="38">
        <v>8.4483876230000003</v>
      </c>
    </row>
    <row r="251" spans="1:18" x14ac:dyDescent="0.35">
      <c r="A251">
        <v>3</v>
      </c>
      <c r="B251">
        <v>40</v>
      </c>
      <c r="C251">
        <v>500</v>
      </c>
      <c r="D251">
        <v>2</v>
      </c>
      <c r="E251" s="38">
        <v>21016.816419999999</v>
      </c>
      <c r="F251" s="38">
        <v>4227.2361149999997</v>
      </c>
      <c r="G251" s="38">
        <v>6520.8184350000001</v>
      </c>
      <c r="H251" s="38">
        <v>6355.3240969999997</v>
      </c>
      <c r="I251" s="38">
        <v>2285.7718589999999</v>
      </c>
      <c r="J251" s="27">
        <v>582.49031109999999</v>
      </c>
      <c r="K251" s="38">
        <v>1045.175598</v>
      </c>
      <c r="L251">
        <v>5</v>
      </c>
      <c r="M251" s="1">
        <v>0.59969154899999999</v>
      </c>
      <c r="N251" s="1" t="str">
        <f t="shared" si="3"/>
        <v/>
      </c>
      <c r="O251">
        <v>300</v>
      </c>
      <c r="P251" s="1">
        <v>1.1719355000000001E-2</v>
      </c>
      <c r="Q251" s="1">
        <v>0.6</v>
      </c>
      <c r="R251" s="38">
        <v>8.4483876230000003</v>
      </c>
    </row>
    <row r="252" spans="1:18" x14ac:dyDescent="0.35">
      <c r="A252">
        <v>3</v>
      </c>
      <c r="B252">
        <v>40</v>
      </c>
      <c r="C252">
        <v>500</v>
      </c>
      <c r="D252">
        <v>3</v>
      </c>
      <c r="E252" s="38">
        <v>30139.300749999999</v>
      </c>
      <c r="F252" s="38">
        <v>5715.9311090000001</v>
      </c>
      <c r="G252" s="38">
        <v>9518.3891309999999</v>
      </c>
      <c r="H252" s="38">
        <v>8088.5376660000002</v>
      </c>
      <c r="I252" s="38">
        <v>5080.6014299999997</v>
      </c>
      <c r="J252" s="27">
        <v>582.49031109999999</v>
      </c>
      <c r="K252" s="38">
        <v>1153.351103</v>
      </c>
      <c r="L252">
        <v>6</v>
      </c>
      <c r="M252" s="1">
        <v>0.76323844500000004</v>
      </c>
      <c r="N252" s="1">
        <f t="shared" si="3"/>
        <v>0.28364071378702727</v>
      </c>
      <c r="O252">
        <v>300</v>
      </c>
      <c r="P252" s="1">
        <v>2.5871917000000001E-2</v>
      </c>
      <c r="Q252" s="1">
        <v>0.6</v>
      </c>
      <c r="R252" s="38">
        <v>8.4483876230000003</v>
      </c>
    </row>
    <row r="253" spans="1:18" x14ac:dyDescent="0.35">
      <c r="A253">
        <v>3</v>
      </c>
      <c r="B253">
        <v>40</v>
      </c>
      <c r="C253">
        <v>500</v>
      </c>
      <c r="D253">
        <v>1</v>
      </c>
      <c r="E253" s="38">
        <v>22998.58799</v>
      </c>
      <c r="F253" s="38">
        <v>4564.6327000000001</v>
      </c>
      <c r="G253" s="38">
        <v>7890.5687440000002</v>
      </c>
      <c r="H253" s="38">
        <v>7339.4961910000002</v>
      </c>
      <c r="I253" s="38">
        <v>1802.5075469999999</v>
      </c>
      <c r="J253" s="27">
        <v>582.49031109999999</v>
      </c>
      <c r="K253" s="38">
        <v>818.89249410000002</v>
      </c>
      <c r="L253">
        <v>3</v>
      </c>
      <c r="M253" s="1">
        <v>0.69255851800000001</v>
      </c>
      <c r="N253" s="1" t="str">
        <f t="shared" si="3"/>
        <v/>
      </c>
      <c r="O253">
        <v>300</v>
      </c>
      <c r="P253" s="1">
        <v>1.6186751999999999E-2</v>
      </c>
      <c r="Q253" s="1">
        <v>0.4</v>
      </c>
      <c r="R253" s="38">
        <v>19.008872149999998</v>
      </c>
    </row>
    <row r="254" spans="1:18" x14ac:dyDescent="0.35">
      <c r="A254">
        <v>3</v>
      </c>
      <c r="B254">
        <v>40</v>
      </c>
      <c r="C254">
        <v>500</v>
      </c>
      <c r="D254">
        <v>2</v>
      </c>
      <c r="E254" s="38">
        <v>22800.08524</v>
      </c>
      <c r="F254" s="38">
        <v>4566.962775</v>
      </c>
      <c r="G254" s="38">
        <v>7683.9081640000004</v>
      </c>
      <c r="H254" s="38">
        <v>7343.2748009999996</v>
      </c>
      <c r="I254" s="38">
        <v>1803.878107</v>
      </c>
      <c r="J254" s="27">
        <v>582.49031109999999</v>
      </c>
      <c r="K254" s="38">
        <v>819.57107770000005</v>
      </c>
      <c r="L254">
        <v>3</v>
      </c>
      <c r="M254" s="1">
        <v>0.69291506999999997</v>
      </c>
      <c r="N254" s="1" t="str">
        <f t="shared" si="3"/>
        <v/>
      </c>
      <c r="O254">
        <v>278</v>
      </c>
      <c r="P254" s="1">
        <v>9.7896619999999993E-3</v>
      </c>
      <c r="Q254" s="1">
        <v>0.4</v>
      </c>
      <c r="R254" s="38">
        <v>19.008872149999998</v>
      </c>
    </row>
    <row r="255" spans="1:18" x14ac:dyDescent="0.35">
      <c r="A255">
        <v>3</v>
      </c>
      <c r="B255">
        <v>40</v>
      </c>
      <c r="C255">
        <v>500</v>
      </c>
      <c r="D255">
        <v>3</v>
      </c>
      <c r="E255" s="38">
        <v>34066.849040000001</v>
      </c>
      <c r="F255" s="38">
        <v>9009.0665439999993</v>
      </c>
      <c r="G255" s="38">
        <v>9903.4084999999995</v>
      </c>
      <c r="H255" s="38">
        <v>8446.6857500000006</v>
      </c>
      <c r="I255" s="38">
        <v>4993.0842620000003</v>
      </c>
      <c r="J255" s="27">
        <v>582.49031109999999</v>
      </c>
      <c r="K255" s="38">
        <v>1132.113672</v>
      </c>
      <c r="L255">
        <v>6</v>
      </c>
      <c r="M255" s="1">
        <v>0.79703347700000005</v>
      </c>
      <c r="N255" s="1">
        <f t="shared" si="3"/>
        <v>0.25616078725868363</v>
      </c>
      <c r="O255">
        <v>301</v>
      </c>
      <c r="P255" s="1">
        <v>5.7654342999999997E-2</v>
      </c>
      <c r="Q255" s="1">
        <v>0.4</v>
      </c>
      <c r="R255" s="38">
        <v>19.008872149999998</v>
      </c>
    </row>
    <row r="256" spans="1:18" x14ac:dyDescent="0.35">
      <c r="A256">
        <v>3</v>
      </c>
      <c r="B256">
        <v>40</v>
      </c>
      <c r="C256">
        <v>1000</v>
      </c>
      <c r="D256">
        <v>1</v>
      </c>
      <c r="E256" s="38">
        <v>22130.253000000001</v>
      </c>
      <c r="F256" s="38">
        <v>3749.9852019999998</v>
      </c>
      <c r="G256" s="38">
        <v>7822.372335</v>
      </c>
      <c r="H256" s="38">
        <v>7348.2575230000002</v>
      </c>
      <c r="I256" s="38">
        <v>1806.5001460000001</v>
      </c>
      <c r="J256" s="27">
        <v>582.49031109999999</v>
      </c>
      <c r="K256" s="38">
        <v>820.64748729999997</v>
      </c>
      <c r="L256">
        <v>3</v>
      </c>
      <c r="M256" s="1">
        <v>0.69338524199999996</v>
      </c>
      <c r="N256" s="1" t="str">
        <f t="shared" si="3"/>
        <v/>
      </c>
      <c r="O256">
        <v>192</v>
      </c>
      <c r="P256" s="1">
        <v>9.4988269999999996E-3</v>
      </c>
      <c r="Q256" s="1">
        <v>0.8</v>
      </c>
      <c r="R256" s="38">
        <v>4.6416206109999996</v>
      </c>
    </row>
    <row r="257" spans="1:18" x14ac:dyDescent="0.35">
      <c r="A257">
        <v>3</v>
      </c>
      <c r="B257">
        <v>40</v>
      </c>
      <c r="C257">
        <v>1000</v>
      </c>
      <c r="D257">
        <v>2</v>
      </c>
      <c r="E257" s="38">
        <v>22062.625209999998</v>
      </c>
      <c r="F257" s="38">
        <v>3749.6449429999998</v>
      </c>
      <c r="G257" s="38">
        <v>7729.6194400000004</v>
      </c>
      <c r="H257" s="38">
        <v>7374.275173</v>
      </c>
      <c r="I257" s="38">
        <v>1805.680509</v>
      </c>
      <c r="J257" s="27">
        <v>582.49031109999999</v>
      </c>
      <c r="K257" s="38">
        <v>820.91483449999998</v>
      </c>
      <c r="L257">
        <v>3</v>
      </c>
      <c r="M257" s="1">
        <v>0.69584027999999998</v>
      </c>
      <c r="N257" s="1" t="str">
        <f t="shared" si="3"/>
        <v/>
      </c>
      <c r="O257">
        <v>56</v>
      </c>
      <c r="P257" s="1">
        <v>8.9914529999999999E-3</v>
      </c>
      <c r="Q257" s="1">
        <v>0.8</v>
      </c>
      <c r="R257" s="38">
        <v>4.6416206109999996</v>
      </c>
    </row>
    <row r="258" spans="1:18" x14ac:dyDescent="0.35">
      <c r="A258">
        <v>3</v>
      </c>
      <c r="B258">
        <v>40</v>
      </c>
      <c r="C258">
        <v>1000</v>
      </c>
      <c r="D258">
        <v>3</v>
      </c>
      <c r="E258" s="38">
        <v>31243.261829999999</v>
      </c>
      <c r="F258" s="38">
        <v>5219.2772450000002</v>
      </c>
      <c r="G258" s="38">
        <v>11493.36728</v>
      </c>
      <c r="H258" s="38">
        <v>8853.4253379999991</v>
      </c>
      <c r="I258" s="38">
        <v>4151.3864510000003</v>
      </c>
      <c r="J258" s="27">
        <v>582.49031109999999</v>
      </c>
      <c r="K258" s="38">
        <v>943.31521290000001</v>
      </c>
      <c r="L258">
        <v>4</v>
      </c>
      <c r="M258" s="1">
        <v>0.83541362699999999</v>
      </c>
      <c r="N258" s="1">
        <f t="shared" si="3"/>
        <v>0.29302496023148245</v>
      </c>
      <c r="O258">
        <v>267</v>
      </c>
      <c r="P258" s="1">
        <v>9.5131320000000005E-3</v>
      </c>
      <c r="Q258" s="1">
        <v>0.8</v>
      </c>
      <c r="R258" s="38">
        <v>4.6416206109999996</v>
      </c>
    </row>
    <row r="259" spans="1:18" x14ac:dyDescent="0.35">
      <c r="A259">
        <v>3</v>
      </c>
      <c r="B259">
        <v>40</v>
      </c>
      <c r="C259">
        <v>1000</v>
      </c>
      <c r="D259">
        <v>1</v>
      </c>
      <c r="E259" s="38">
        <v>23406.92222</v>
      </c>
      <c r="F259" s="38">
        <v>5000.6903679999996</v>
      </c>
      <c r="G259" s="38">
        <v>7828.6991360000002</v>
      </c>
      <c r="H259" s="38">
        <v>7366.6563260000003</v>
      </c>
      <c r="I259" s="38">
        <v>1807.159639</v>
      </c>
      <c r="J259" s="27">
        <v>582.49031109999999</v>
      </c>
      <c r="K259" s="38">
        <v>821.22644400000001</v>
      </c>
      <c r="L259">
        <v>3</v>
      </c>
      <c r="M259" s="1">
        <v>0.69512136199999996</v>
      </c>
      <c r="N259" s="1" t="str">
        <f t="shared" si="3"/>
        <v/>
      </c>
      <c r="O259">
        <v>208</v>
      </c>
      <c r="P259" s="1">
        <v>8.2463329999999998E-3</v>
      </c>
      <c r="Q259" s="1">
        <v>0.6</v>
      </c>
      <c r="R259" s="38">
        <v>12.377654959999999</v>
      </c>
    </row>
    <row r="260" spans="1:18" x14ac:dyDescent="0.35">
      <c r="A260">
        <v>3</v>
      </c>
      <c r="B260">
        <v>40</v>
      </c>
      <c r="C260">
        <v>1000</v>
      </c>
      <c r="D260">
        <v>2</v>
      </c>
      <c r="E260" s="38">
        <v>23239.47754</v>
      </c>
      <c r="F260" s="38">
        <v>4997.6344179999996</v>
      </c>
      <c r="G260" s="38">
        <v>7687.682393</v>
      </c>
      <c r="H260" s="38">
        <v>7346.8893099999996</v>
      </c>
      <c r="I260" s="38">
        <v>1804.399287</v>
      </c>
      <c r="J260" s="27">
        <v>582.49031109999999</v>
      </c>
      <c r="K260" s="38">
        <v>820.38181659999998</v>
      </c>
      <c r="L260">
        <v>3</v>
      </c>
      <c r="M260" s="1">
        <v>0.69325613600000002</v>
      </c>
      <c r="N260" s="1" t="str">
        <f t="shared" ref="N260:N323" si="4">IF(D260&lt;&gt;3,"",(SUMIFS($E:$E,$A:$A,A260,$B:$B,B260,$C:$C,C260,$Q:$Q,Q260,$D:$D,1)+SUMIFS($E:$E,$A:$A,A260,$B:$B,B260,$C:$C,C260,$Q:$Q,Q260,$D:$D,2)-E260)/(SUMIFS($E:$E,$A:$A,A260,$B:$B,B260,$C:$C,C260,$Q:$Q,Q260,$D:$D,1)+SUMIFS($E:$E,$A:$A,A260,$B:$B,B260,$C:$C,C260,$Q:$Q,Q260,$D:$D,2)))</f>
        <v/>
      </c>
      <c r="O260">
        <v>85</v>
      </c>
      <c r="P260" s="1">
        <v>5.8561949999999998E-3</v>
      </c>
      <c r="Q260" s="1">
        <v>0.6</v>
      </c>
      <c r="R260" s="38">
        <v>12.377654959999999</v>
      </c>
    </row>
    <row r="261" spans="1:18" x14ac:dyDescent="0.35">
      <c r="A261">
        <v>3</v>
      </c>
      <c r="B261">
        <v>40</v>
      </c>
      <c r="C261">
        <v>1000</v>
      </c>
      <c r="D261">
        <v>3</v>
      </c>
      <c r="E261" s="38">
        <v>33048.211309999999</v>
      </c>
      <c r="F261" s="38">
        <v>5828.850367</v>
      </c>
      <c r="G261" s="38">
        <v>12977.73489</v>
      </c>
      <c r="H261" s="38">
        <v>9224.7238419999994</v>
      </c>
      <c r="I261" s="38">
        <v>3613.4962909999999</v>
      </c>
      <c r="J261" s="27">
        <v>582.49031109999999</v>
      </c>
      <c r="K261" s="38">
        <v>820.91561000000002</v>
      </c>
      <c r="L261">
        <v>3</v>
      </c>
      <c r="M261" s="1">
        <v>0.87044953899999999</v>
      </c>
      <c r="N261" s="1">
        <f t="shared" si="4"/>
        <v>0.29151635538785259</v>
      </c>
      <c r="O261">
        <v>213</v>
      </c>
      <c r="P261" s="1">
        <v>5.8840109999999998E-3</v>
      </c>
      <c r="Q261" s="1">
        <v>0.6</v>
      </c>
      <c r="R261" s="38">
        <v>12.377654959999999</v>
      </c>
    </row>
    <row r="262" spans="1:18" x14ac:dyDescent="0.35">
      <c r="A262">
        <v>3</v>
      </c>
      <c r="B262">
        <v>40</v>
      </c>
      <c r="C262">
        <v>1000</v>
      </c>
      <c r="D262">
        <v>1</v>
      </c>
      <c r="E262" s="38">
        <v>26247.4182</v>
      </c>
      <c r="F262" s="38">
        <v>7496.4678290000002</v>
      </c>
      <c r="G262" s="38">
        <v>8108.2841870000002</v>
      </c>
      <c r="H262" s="38">
        <v>7434.1006049999996</v>
      </c>
      <c r="I262" s="38">
        <v>1805.1180589999999</v>
      </c>
      <c r="J262" s="27">
        <v>582.49031109999999</v>
      </c>
      <c r="K262" s="38">
        <v>820.95720759999995</v>
      </c>
      <c r="L262">
        <v>3</v>
      </c>
      <c r="M262" s="1">
        <v>0.70148543799999996</v>
      </c>
      <c r="N262" s="1" t="str">
        <f t="shared" si="4"/>
        <v/>
      </c>
      <c r="O262">
        <v>300</v>
      </c>
      <c r="P262" s="1">
        <v>0.101237208</v>
      </c>
      <c r="Q262" s="1">
        <v>0.4</v>
      </c>
      <c r="R262" s="38">
        <v>27.849723669999999</v>
      </c>
    </row>
    <row r="263" spans="1:18" x14ac:dyDescent="0.35">
      <c r="A263">
        <v>3</v>
      </c>
      <c r="B263">
        <v>40</v>
      </c>
      <c r="C263">
        <v>1000</v>
      </c>
      <c r="D263">
        <v>2</v>
      </c>
      <c r="E263" s="38">
        <v>25734.312709999998</v>
      </c>
      <c r="F263" s="38">
        <v>5602.4007869999996</v>
      </c>
      <c r="G263" s="38">
        <v>9237.0804929999995</v>
      </c>
      <c r="H263" s="38">
        <v>8208.4657860000007</v>
      </c>
      <c r="I263" s="38">
        <v>1446.200362</v>
      </c>
      <c r="J263" s="27">
        <v>582.49031109999999</v>
      </c>
      <c r="K263" s="38">
        <v>657.67496689999996</v>
      </c>
      <c r="L263">
        <v>2</v>
      </c>
      <c r="M263" s="1">
        <v>0.77455492199999998</v>
      </c>
      <c r="N263" s="1" t="str">
        <f t="shared" si="4"/>
        <v/>
      </c>
      <c r="O263">
        <v>300</v>
      </c>
      <c r="P263" s="1">
        <v>2.9852019E-2</v>
      </c>
      <c r="Q263" s="1">
        <v>0.4</v>
      </c>
      <c r="R263" s="38">
        <v>27.849723669999999</v>
      </c>
    </row>
    <row r="264" spans="1:18" x14ac:dyDescent="0.35">
      <c r="A264">
        <v>3</v>
      </c>
      <c r="B264">
        <v>40</v>
      </c>
      <c r="C264">
        <v>1000</v>
      </c>
      <c r="D264">
        <v>3</v>
      </c>
      <c r="E264" s="38">
        <v>36984.657189999998</v>
      </c>
      <c r="F264" s="38">
        <v>9352.5987100000002</v>
      </c>
      <c r="G264" s="38">
        <v>13482.613799999999</v>
      </c>
      <c r="H264" s="38">
        <v>9140.5531109999993</v>
      </c>
      <c r="I264" s="38">
        <v>3606.5708410000002</v>
      </c>
      <c r="J264" s="27">
        <v>582.49031109999999</v>
      </c>
      <c r="K264" s="38">
        <v>819.83041549999996</v>
      </c>
      <c r="L264">
        <v>3</v>
      </c>
      <c r="M264" s="1">
        <v>0.862507146</v>
      </c>
      <c r="N264" s="1">
        <f t="shared" si="4"/>
        <v>0.28850662449016168</v>
      </c>
      <c r="O264">
        <v>300</v>
      </c>
      <c r="P264" s="1">
        <v>4.7280035999999998E-2</v>
      </c>
      <c r="Q264" s="1">
        <v>0.4</v>
      </c>
      <c r="R264" s="38">
        <v>27.849723669999999</v>
      </c>
    </row>
    <row r="265" spans="1:18" x14ac:dyDescent="0.35">
      <c r="A265">
        <v>3</v>
      </c>
      <c r="B265">
        <v>40</v>
      </c>
      <c r="C265">
        <v>2000</v>
      </c>
      <c r="D265">
        <v>1</v>
      </c>
      <c r="E265" s="38">
        <v>25201.156490000001</v>
      </c>
      <c r="F265" s="38">
        <v>5002.8912140000002</v>
      </c>
      <c r="G265" s="38">
        <v>9337.2506950000006</v>
      </c>
      <c r="H265" s="38">
        <v>8146.9160689999999</v>
      </c>
      <c r="I265" s="38">
        <v>1465.2587590000001</v>
      </c>
      <c r="J265" s="27">
        <v>582.49031109999999</v>
      </c>
      <c r="K265" s="38">
        <v>666.34944099999996</v>
      </c>
      <c r="L265">
        <v>2</v>
      </c>
      <c r="M265" s="1">
        <v>0.76874706000000004</v>
      </c>
      <c r="N265" s="1" t="str">
        <f t="shared" si="4"/>
        <v/>
      </c>
      <c r="O265">
        <v>87</v>
      </c>
      <c r="P265" s="1">
        <v>7.2792780000000001E-3</v>
      </c>
      <c r="Q265" s="1">
        <v>0.8</v>
      </c>
      <c r="R265" s="38">
        <v>7.6523436460000003</v>
      </c>
    </row>
    <row r="266" spans="1:18" x14ac:dyDescent="0.35">
      <c r="A266">
        <v>3</v>
      </c>
      <c r="B266">
        <v>40</v>
      </c>
      <c r="C266">
        <v>2000</v>
      </c>
      <c r="D266">
        <v>2</v>
      </c>
      <c r="E266" s="38">
        <v>25167.467509999999</v>
      </c>
      <c r="F266" s="38">
        <v>5003.8670929999998</v>
      </c>
      <c r="G266" s="38">
        <v>9259.7295950000007</v>
      </c>
      <c r="H266" s="38">
        <v>8185.3212460000004</v>
      </c>
      <c r="I266" s="38">
        <v>1466.684694</v>
      </c>
      <c r="J266" s="27">
        <v>582.49031109999999</v>
      </c>
      <c r="K266" s="38">
        <v>669.37456659999998</v>
      </c>
      <c r="L266">
        <v>2</v>
      </c>
      <c r="M266" s="1">
        <v>0.77237099200000003</v>
      </c>
      <c r="N266" s="1" t="str">
        <f t="shared" si="4"/>
        <v/>
      </c>
      <c r="O266">
        <v>108</v>
      </c>
      <c r="P266" s="1">
        <v>9.0550809999999995E-3</v>
      </c>
      <c r="Q266" s="1">
        <v>0.8</v>
      </c>
      <c r="R266" s="38">
        <v>7.6523436460000003</v>
      </c>
    </row>
    <row r="267" spans="1:18" x14ac:dyDescent="0.35">
      <c r="A267">
        <v>3</v>
      </c>
      <c r="B267">
        <v>40</v>
      </c>
      <c r="C267">
        <v>2000</v>
      </c>
      <c r="D267">
        <v>3</v>
      </c>
      <c r="E267" s="38">
        <v>35103.189610000001</v>
      </c>
      <c r="F267" s="38">
        <v>7748.9036779999997</v>
      </c>
      <c r="G267" s="38">
        <v>13177.248600000001</v>
      </c>
      <c r="H267" s="38">
        <v>9160.1383999999998</v>
      </c>
      <c r="I267" s="38">
        <v>3613.4943330000001</v>
      </c>
      <c r="J267" s="27">
        <v>582.49031109999999</v>
      </c>
      <c r="K267" s="38">
        <v>820.91429010000002</v>
      </c>
      <c r="L267">
        <v>3</v>
      </c>
      <c r="M267" s="1">
        <v>0.86435522399999998</v>
      </c>
      <c r="N267" s="1">
        <f t="shared" si="4"/>
        <v>0.30307427874146403</v>
      </c>
      <c r="O267">
        <v>69</v>
      </c>
      <c r="P267" s="1">
        <v>8.9913530000000005E-3</v>
      </c>
      <c r="Q267" s="1">
        <v>0.8</v>
      </c>
      <c r="R267" s="38">
        <v>7.6523436460000003</v>
      </c>
    </row>
    <row r="268" spans="1:18" x14ac:dyDescent="0.35">
      <c r="A268">
        <v>3</v>
      </c>
      <c r="B268">
        <v>40</v>
      </c>
      <c r="C268">
        <v>2000</v>
      </c>
      <c r="D268">
        <v>1</v>
      </c>
      <c r="E268" s="38">
        <v>26791.235619999999</v>
      </c>
      <c r="F268" s="38">
        <v>6634.9595900000004</v>
      </c>
      <c r="G268" s="38">
        <v>9304.5954820000006</v>
      </c>
      <c r="H268" s="38">
        <v>8167.8783160000003</v>
      </c>
      <c r="I268" s="38">
        <v>1443.6628169999999</v>
      </c>
      <c r="J268" s="27">
        <v>582.49031109999999</v>
      </c>
      <c r="K268" s="38">
        <v>657.64910159999999</v>
      </c>
      <c r="L268">
        <v>2</v>
      </c>
      <c r="M268" s="1">
        <v>0.77072506799999996</v>
      </c>
      <c r="N268" s="1" t="str">
        <f t="shared" si="4"/>
        <v/>
      </c>
      <c r="O268">
        <v>300</v>
      </c>
      <c r="P268" s="1">
        <v>2.2574344999999999E-2</v>
      </c>
      <c r="Q268" s="1">
        <v>0.6</v>
      </c>
      <c r="R268" s="38">
        <v>20.406249720000002</v>
      </c>
    </row>
    <row r="269" spans="1:18" x14ac:dyDescent="0.35">
      <c r="A269">
        <v>3</v>
      </c>
      <c r="B269">
        <v>40</v>
      </c>
      <c r="C269">
        <v>2000</v>
      </c>
      <c r="D269">
        <v>2</v>
      </c>
      <c r="E269" s="38">
        <v>26825.37473</v>
      </c>
      <c r="F269" s="38">
        <v>6646.2165619999996</v>
      </c>
      <c r="G269" s="38">
        <v>9276.2658909999991</v>
      </c>
      <c r="H269" s="38">
        <v>8212.3212839999997</v>
      </c>
      <c r="I269" s="38">
        <v>1449.830807</v>
      </c>
      <c r="J269" s="27">
        <v>582.49031109999999</v>
      </c>
      <c r="K269" s="38">
        <v>658.24987659999999</v>
      </c>
      <c r="L269">
        <v>2</v>
      </c>
      <c r="M269" s="1">
        <v>0.77491872900000003</v>
      </c>
      <c r="N269" s="1" t="str">
        <f t="shared" si="4"/>
        <v/>
      </c>
      <c r="O269">
        <v>300</v>
      </c>
      <c r="P269" s="1">
        <v>4.4691521999999997E-2</v>
      </c>
      <c r="Q269" s="1">
        <v>0.6</v>
      </c>
      <c r="R269" s="38">
        <v>20.406249720000002</v>
      </c>
    </row>
    <row r="270" spans="1:18" x14ac:dyDescent="0.35">
      <c r="A270">
        <v>3</v>
      </c>
      <c r="B270">
        <v>40</v>
      </c>
      <c r="C270">
        <v>2000</v>
      </c>
      <c r="D270">
        <v>3</v>
      </c>
      <c r="E270" s="38">
        <v>38018.048459999998</v>
      </c>
      <c r="F270" s="38">
        <v>10663.744479999999</v>
      </c>
      <c r="G270" s="38">
        <v>13177.248600000001</v>
      </c>
      <c r="H270" s="38">
        <v>9160.1383999999998</v>
      </c>
      <c r="I270" s="38">
        <v>3613.50054</v>
      </c>
      <c r="J270" s="27">
        <v>582.49031109999999</v>
      </c>
      <c r="K270" s="38">
        <v>820.92613359999996</v>
      </c>
      <c r="L270">
        <v>3</v>
      </c>
      <c r="M270" s="1">
        <v>0.86435522399999998</v>
      </c>
      <c r="N270" s="1">
        <f t="shared" si="4"/>
        <v>0.29092778876126779</v>
      </c>
      <c r="O270">
        <v>185</v>
      </c>
      <c r="P270" s="1">
        <v>9.9283159999999995E-3</v>
      </c>
      <c r="Q270" s="1">
        <v>0.6</v>
      </c>
      <c r="R270" s="38">
        <v>20.406249720000002</v>
      </c>
    </row>
    <row r="271" spans="1:18" x14ac:dyDescent="0.35">
      <c r="A271">
        <v>3</v>
      </c>
      <c r="B271">
        <v>40</v>
      </c>
      <c r="C271">
        <v>2000</v>
      </c>
      <c r="D271">
        <v>1</v>
      </c>
      <c r="E271" s="38">
        <v>29515.39026</v>
      </c>
      <c r="F271" s="38">
        <v>6288.4818670000004</v>
      </c>
      <c r="G271" s="38">
        <v>11985.65631</v>
      </c>
      <c r="H271" s="38">
        <v>9140.1979759999995</v>
      </c>
      <c r="I271" s="38">
        <v>1044.2704269999999</v>
      </c>
      <c r="J271" s="27">
        <v>582.49031109999999</v>
      </c>
      <c r="K271" s="38">
        <v>474.29337399999997</v>
      </c>
      <c r="L271">
        <v>1</v>
      </c>
      <c r="M271" s="1">
        <v>0.86247363600000004</v>
      </c>
      <c r="N271" s="1" t="str">
        <f t="shared" si="4"/>
        <v/>
      </c>
      <c r="O271">
        <v>112</v>
      </c>
      <c r="P271" s="1">
        <v>9.8974179999999998E-3</v>
      </c>
      <c r="Q271" s="1">
        <v>0.4</v>
      </c>
      <c r="R271" s="38">
        <v>45.914061869999998</v>
      </c>
    </row>
    <row r="272" spans="1:18" x14ac:dyDescent="0.35">
      <c r="A272">
        <v>3</v>
      </c>
      <c r="B272">
        <v>40</v>
      </c>
      <c r="C272">
        <v>2000</v>
      </c>
      <c r="D272">
        <v>2</v>
      </c>
      <c r="E272" s="38">
        <v>29561.67396</v>
      </c>
      <c r="F272" s="38">
        <v>6282.8303509999996</v>
      </c>
      <c r="G272" s="38">
        <v>12070.75866</v>
      </c>
      <c r="H272" s="38">
        <v>9108.394413</v>
      </c>
      <c r="I272" s="38">
        <v>1042.89788</v>
      </c>
      <c r="J272" s="27">
        <v>582.49031109999999</v>
      </c>
      <c r="K272" s="38">
        <v>474.30233809999999</v>
      </c>
      <c r="L272">
        <v>1</v>
      </c>
      <c r="M272" s="1">
        <v>0.85947263600000001</v>
      </c>
      <c r="N272" s="1" t="str">
        <f t="shared" si="4"/>
        <v/>
      </c>
      <c r="O272">
        <v>22</v>
      </c>
      <c r="P272" s="1">
        <v>9.9520779999999996E-3</v>
      </c>
      <c r="Q272" s="1">
        <v>0.4</v>
      </c>
      <c r="R272" s="38">
        <v>45.914061869999998</v>
      </c>
    </row>
    <row r="273" spans="1:18" x14ac:dyDescent="0.35">
      <c r="A273">
        <v>3</v>
      </c>
      <c r="B273">
        <v>40</v>
      </c>
      <c r="C273">
        <v>2000</v>
      </c>
      <c r="D273">
        <v>3</v>
      </c>
      <c r="E273" s="38">
        <v>43128.125549999997</v>
      </c>
      <c r="F273" s="38">
        <v>12535.772279999999</v>
      </c>
      <c r="G273" s="38">
        <v>16778.097720000002</v>
      </c>
      <c r="H273" s="38">
        <v>9622.8866359999993</v>
      </c>
      <c r="I273" s="38">
        <v>2939.3302899999999</v>
      </c>
      <c r="J273" s="27">
        <v>582.49031109999999</v>
      </c>
      <c r="K273" s="38">
        <v>669.54830619999996</v>
      </c>
      <c r="L273">
        <v>2</v>
      </c>
      <c r="M273" s="1">
        <v>0.90802037800000002</v>
      </c>
      <c r="N273" s="1">
        <f t="shared" si="4"/>
        <v>0.26996836895291482</v>
      </c>
      <c r="O273">
        <v>300</v>
      </c>
      <c r="P273" s="1">
        <v>1.4437124000000001E-2</v>
      </c>
      <c r="Q273" s="1">
        <v>0.4</v>
      </c>
      <c r="R273" s="38">
        <v>45.914061869999998</v>
      </c>
    </row>
    <row r="274" spans="1:18" x14ac:dyDescent="0.35">
      <c r="A274">
        <v>3</v>
      </c>
      <c r="B274">
        <v>70</v>
      </c>
      <c r="C274">
        <v>500</v>
      </c>
      <c r="D274">
        <v>1</v>
      </c>
      <c r="E274" s="38">
        <v>19979.632409999998</v>
      </c>
      <c r="F274" s="38">
        <v>3198.369154</v>
      </c>
      <c r="G274" s="38">
        <v>6369.7334940000001</v>
      </c>
      <c r="H274" s="38">
        <v>6445.0853790000001</v>
      </c>
      <c r="I274" s="38">
        <v>2328.4633410000001</v>
      </c>
      <c r="J274" s="27">
        <v>582.49031109999999</v>
      </c>
      <c r="K274" s="38">
        <v>1055.4907330000001</v>
      </c>
      <c r="L274">
        <v>5</v>
      </c>
      <c r="M274" s="1">
        <v>0.45461781400000001</v>
      </c>
      <c r="N274" s="1" t="str">
        <f t="shared" si="4"/>
        <v/>
      </c>
      <c r="O274">
        <v>301</v>
      </c>
      <c r="P274" s="1">
        <v>1.0135468E-2</v>
      </c>
      <c r="Q274" s="1">
        <v>0.8</v>
      </c>
      <c r="R274" s="38">
        <v>3.353286148</v>
      </c>
    </row>
    <row r="275" spans="1:18" x14ac:dyDescent="0.35">
      <c r="A275">
        <v>3</v>
      </c>
      <c r="B275">
        <v>70</v>
      </c>
      <c r="C275">
        <v>500</v>
      </c>
      <c r="D275">
        <v>2</v>
      </c>
      <c r="E275" s="38">
        <v>19935.451870000001</v>
      </c>
      <c r="F275" s="38">
        <v>3193.503103</v>
      </c>
      <c r="G275" s="38">
        <v>6361.8406940000004</v>
      </c>
      <c r="H275" s="38">
        <v>6430.8161389999996</v>
      </c>
      <c r="I275" s="38">
        <v>2312.2390580000001</v>
      </c>
      <c r="J275" s="27">
        <v>582.49031109999999</v>
      </c>
      <c r="K275" s="38">
        <v>1054.5625689999999</v>
      </c>
      <c r="L275">
        <v>5</v>
      </c>
      <c r="M275" s="1">
        <v>0.45361130300000002</v>
      </c>
      <c r="N275" s="1" t="str">
        <f t="shared" si="4"/>
        <v/>
      </c>
      <c r="O275">
        <v>133</v>
      </c>
      <c r="P275" s="1">
        <v>8.1981439999999992E-3</v>
      </c>
      <c r="Q275" s="1">
        <v>0.8</v>
      </c>
      <c r="R275" s="38">
        <v>3.353286148</v>
      </c>
    </row>
    <row r="276" spans="1:18" x14ac:dyDescent="0.35">
      <c r="A276">
        <v>3</v>
      </c>
      <c r="B276">
        <v>70</v>
      </c>
      <c r="C276">
        <v>500</v>
      </c>
      <c r="D276">
        <v>3</v>
      </c>
      <c r="E276" s="38">
        <v>28080.271489999999</v>
      </c>
      <c r="F276" s="38">
        <v>4058.010573</v>
      </c>
      <c r="G276" s="38">
        <v>8736.7459679999993</v>
      </c>
      <c r="H276" s="38">
        <v>8584.3025390000003</v>
      </c>
      <c r="I276" s="38">
        <v>4986.5184790000003</v>
      </c>
      <c r="J276" s="27">
        <v>582.49031109999999</v>
      </c>
      <c r="K276" s="38">
        <v>1132.2036230000001</v>
      </c>
      <c r="L276">
        <v>6</v>
      </c>
      <c r="M276" s="1">
        <v>0.605512049</v>
      </c>
      <c r="N276" s="1">
        <f t="shared" si="4"/>
        <v>0.29649975700865533</v>
      </c>
      <c r="O276">
        <v>300</v>
      </c>
      <c r="P276" s="1">
        <v>1.7718264000000001E-2</v>
      </c>
      <c r="Q276" s="1">
        <v>0.8</v>
      </c>
      <c r="R276" s="38">
        <v>3.353286148</v>
      </c>
    </row>
    <row r="277" spans="1:18" x14ac:dyDescent="0.35">
      <c r="A277">
        <v>3</v>
      </c>
      <c r="B277">
        <v>70</v>
      </c>
      <c r="C277">
        <v>500</v>
      </c>
      <c r="D277">
        <v>1</v>
      </c>
      <c r="E277" s="38">
        <v>21188.255939999999</v>
      </c>
      <c r="F277" s="38">
        <v>4364.1520730000002</v>
      </c>
      <c r="G277" s="38">
        <v>6390.8088170000001</v>
      </c>
      <c r="H277" s="38">
        <v>6466.1607020000001</v>
      </c>
      <c r="I277" s="38">
        <v>2330.7569800000001</v>
      </c>
      <c r="J277" s="27">
        <v>582.49031109999999</v>
      </c>
      <c r="K277" s="38">
        <v>1053.887056</v>
      </c>
      <c r="L277">
        <v>5</v>
      </c>
      <c r="M277" s="1">
        <v>0.45610440699999999</v>
      </c>
      <c r="N277" s="1" t="str">
        <f t="shared" si="4"/>
        <v/>
      </c>
      <c r="O277">
        <v>300</v>
      </c>
      <c r="P277" s="1">
        <v>1.6514363000000001E-2</v>
      </c>
      <c r="Q277" s="1">
        <v>0.6</v>
      </c>
      <c r="R277" s="38">
        <v>8.9420963950000001</v>
      </c>
    </row>
    <row r="278" spans="1:18" x14ac:dyDescent="0.35">
      <c r="A278">
        <v>3</v>
      </c>
      <c r="B278">
        <v>70</v>
      </c>
      <c r="C278">
        <v>500</v>
      </c>
      <c r="D278">
        <v>2</v>
      </c>
      <c r="E278" s="38">
        <v>21091.39473</v>
      </c>
      <c r="F278" s="38">
        <v>4349.7707540000001</v>
      </c>
      <c r="G278" s="38">
        <v>6360.7888229999999</v>
      </c>
      <c r="H278" s="38">
        <v>6431.8492820000001</v>
      </c>
      <c r="I278" s="38">
        <v>2312.7759759999999</v>
      </c>
      <c r="J278" s="27">
        <v>582.49031109999999</v>
      </c>
      <c r="K278" s="38">
        <v>1053.7195819999999</v>
      </c>
      <c r="L278">
        <v>5</v>
      </c>
      <c r="M278" s="1">
        <v>0.45368417799999999</v>
      </c>
      <c r="N278" s="1" t="str">
        <f t="shared" si="4"/>
        <v/>
      </c>
      <c r="O278">
        <v>301</v>
      </c>
      <c r="P278" s="1">
        <v>1.2126491E-2</v>
      </c>
      <c r="Q278" s="1">
        <v>0.6</v>
      </c>
      <c r="R278" s="38">
        <v>8.9420963950000001</v>
      </c>
    </row>
    <row r="279" spans="1:18" x14ac:dyDescent="0.35">
      <c r="A279">
        <v>3</v>
      </c>
      <c r="B279">
        <v>70</v>
      </c>
      <c r="C279">
        <v>500</v>
      </c>
      <c r="D279">
        <v>3</v>
      </c>
      <c r="E279" s="38">
        <v>30617.925060000001</v>
      </c>
      <c r="F279" s="38">
        <v>6588.4554310000003</v>
      </c>
      <c r="G279" s="38">
        <v>8397.9662790000002</v>
      </c>
      <c r="H279" s="38">
        <v>8353.1915059999992</v>
      </c>
      <c r="I279" s="38">
        <v>5455.5390799999996</v>
      </c>
      <c r="J279" s="27">
        <v>582.49031109999999</v>
      </c>
      <c r="K279" s="38">
        <v>1240.2824579999999</v>
      </c>
      <c r="L279">
        <v>7</v>
      </c>
      <c r="M279" s="1">
        <v>0.58921014100000002</v>
      </c>
      <c r="N279" s="1">
        <f t="shared" si="4"/>
        <v>0.27582360367690334</v>
      </c>
      <c r="O279">
        <v>300</v>
      </c>
      <c r="P279" s="1">
        <v>4.7232354999999997E-2</v>
      </c>
      <c r="Q279" s="1">
        <v>0.6</v>
      </c>
      <c r="R279" s="38">
        <v>8.9420963950000001</v>
      </c>
    </row>
    <row r="280" spans="1:18" x14ac:dyDescent="0.35">
      <c r="A280">
        <v>3</v>
      </c>
      <c r="B280">
        <v>70</v>
      </c>
      <c r="C280">
        <v>500</v>
      </c>
      <c r="D280">
        <v>1</v>
      </c>
      <c r="E280" s="38">
        <v>23618.418849999998</v>
      </c>
      <c r="F280" s="38">
        <v>5741.8881160000001</v>
      </c>
      <c r="G280" s="38">
        <v>7115.4227860000001</v>
      </c>
      <c r="H280" s="38">
        <v>7157.7585630000003</v>
      </c>
      <c r="I280" s="38">
        <v>2079.3325300000001</v>
      </c>
      <c r="J280" s="27">
        <v>582.49031109999999</v>
      </c>
      <c r="K280" s="38">
        <v>941.52654570000004</v>
      </c>
      <c r="L280">
        <v>4</v>
      </c>
      <c r="M280" s="1">
        <v>0.50488773399999998</v>
      </c>
      <c r="N280" s="1" t="str">
        <f t="shared" si="4"/>
        <v/>
      </c>
      <c r="O280">
        <v>300</v>
      </c>
      <c r="P280" s="1">
        <v>3.7542175999999997E-2</v>
      </c>
      <c r="Q280" s="1">
        <v>0.4</v>
      </c>
      <c r="R280" s="38">
        <v>20.119716889999999</v>
      </c>
    </row>
    <row r="281" spans="1:18" x14ac:dyDescent="0.35">
      <c r="A281">
        <v>3</v>
      </c>
      <c r="B281">
        <v>70</v>
      </c>
      <c r="C281">
        <v>500</v>
      </c>
      <c r="D281">
        <v>2</v>
      </c>
      <c r="E281" s="38">
        <v>23330.206839999999</v>
      </c>
      <c r="F281" s="38">
        <v>4741.6471490000004</v>
      </c>
      <c r="G281" s="38">
        <v>7672.683344</v>
      </c>
      <c r="H281" s="38">
        <v>7713.0847110000004</v>
      </c>
      <c r="I281" s="38">
        <v>1801.353269</v>
      </c>
      <c r="J281" s="27">
        <v>582.49031109999999</v>
      </c>
      <c r="K281" s="38">
        <v>818.94805970000004</v>
      </c>
      <c r="L281">
        <v>3</v>
      </c>
      <c r="M281" s="1">
        <v>0.54405884599999998</v>
      </c>
      <c r="N281" s="1" t="str">
        <f t="shared" si="4"/>
        <v/>
      </c>
      <c r="O281">
        <v>300</v>
      </c>
      <c r="P281" s="1">
        <v>2.8946589000000002E-2</v>
      </c>
      <c r="Q281" s="1">
        <v>0.4</v>
      </c>
      <c r="R281" s="38">
        <v>20.119716889999999</v>
      </c>
    </row>
    <row r="282" spans="1:18" x14ac:dyDescent="0.35">
      <c r="A282">
        <v>3</v>
      </c>
      <c r="B282">
        <v>70</v>
      </c>
      <c r="C282">
        <v>500</v>
      </c>
      <c r="D282">
        <v>3</v>
      </c>
      <c r="E282" s="38">
        <v>34132.18131</v>
      </c>
      <c r="F282" s="38">
        <v>8375.6091300000007</v>
      </c>
      <c r="G282" s="38">
        <v>9953.8202849999998</v>
      </c>
      <c r="H282" s="38">
        <v>9558.5784179999991</v>
      </c>
      <c r="I282" s="38">
        <v>4613.1295550000004</v>
      </c>
      <c r="J282" s="27">
        <v>582.49031109999999</v>
      </c>
      <c r="K282" s="38">
        <v>1048.553611</v>
      </c>
      <c r="L282">
        <v>5</v>
      </c>
      <c r="M282" s="1">
        <v>0.67423467199999998</v>
      </c>
      <c r="N282" s="1">
        <f t="shared" si="4"/>
        <v>0.27298870183392582</v>
      </c>
      <c r="O282">
        <v>300</v>
      </c>
      <c r="P282" s="1">
        <v>6.7790974000000004E-2</v>
      </c>
      <c r="Q282" s="1">
        <v>0.4</v>
      </c>
      <c r="R282" s="38">
        <v>20.119716889999999</v>
      </c>
    </row>
    <row r="283" spans="1:18" x14ac:dyDescent="0.35">
      <c r="A283">
        <v>3</v>
      </c>
      <c r="B283">
        <v>70</v>
      </c>
      <c r="C283">
        <v>1000</v>
      </c>
      <c r="D283">
        <v>1</v>
      </c>
      <c r="E283" s="38">
        <v>22088.551090000001</v>
      </c>
      <c r="F283" s="38">
        <v>3750.2171619999999</v>
      </c>
      <c r="G283" s="38">
        <v>7544.7257820000004</v>
      </c>
      <c r="H283" s="38">
        <v>7584.6123719999996</v>
      </c>
      <c r="I283" s="38">
        <v>1805.7785839999999</v>
      </c>
      <c r="J283" s="27">
        <v>582.49031109999999</v>
      </c>
      <c r="K283" s="38">
        <v>820.72687919999998</v>
      </c>
      <c r="L283">
        <v>3</v>
      </c>
      <c r="M283" s="1">
        <v>0.53499677599999995</v>
      </c>
      <c r="N283" s="1" t="str">
        <f t="shared" si="4"/>
        <v/>
      </c>
      <c r="O283">
        <v>135</v>
      </c>
      <c r="P283" s="1">
        <v>8.4796060000000006E-3</v>
      </c>
      <c r="Q283" s="1">
        <v>0.8</v>
      </c>
      <c r="R283" s="38">
        <v>4.6449117480000002</v>
      </c>
    </row>
    <row r="284" spans="1:18" x14ac:dyDescent="0.35">
      <c r="A284">
        <v>3</v>
      </c>
      <c r="B284">
        <v>70</v>
      </c>
      <c r="C284">
        <v>1000</v>
      </c>
      <c r="D284">
        <v>2</v>
      </c>
      <c r="E284" s="38">
        <v>22008.86044</v>
      </c>
      <c r="F284" s="38">
        <v>3749.7511629999999</v>
      </c>
      <c r="G284" s="38">
        <v>7505.1756359999999</v>
      </c>
      <c r="H284" s="38">
        <v>7546.2215619999997</v>
      </c>
      <c r="I284" s="38">
        <v>1804.6564350000001</v>
      </c>
      <c r="J284" s="27">
        <v>582.49031109999999</v>
      </c>
      <c r="K284" s="38">
        <v>820.56533760000002</v>
      </c>
      <c r="L284">
        <v>3</v>
      </c>
      <c r="M284" s="1">
        <v>0.53228879799999995</v>
      </c>
      <c r="N284" s="1" t="str">
        <f t="shared" si="4"/>
        <v/>
      </c>
      <c r="O284">
        <v>79</v>
      </c>
      <c r="P284" s="1">
        <v>8.8146950000000009E-3</v>
      </c>
      <c r="Q284" s="1">
        <v>0.8</v>
      </c>
      <c r="R284" s="38">
        <v>4.6449117480000002</v>
      </c>
    </row>
    <row r="285" spans="1:18" x14ac:dyDescent="0.35">
      <c r="A285">
        <v>3</v>
      </c>
      <c r="B285">
        <v>70</v>
      </c>
      <c r="C285">
        <v>1000</v>
      </c>
      <c r="D285">
        <v>3</v>
      </c>
      <c r="E285" s="38">
        <v>31134.065429999999</v>
      </c>
      <c r="F285" s="38">
        <v>4051.235893</v>
      </c>
      <c r="G285" s="38">
        <v>11312.002</v>
      </c>
      <c r="H285" s="38">
        <v>10796.44968</v>
      </c>
      <c r="I285" s="38">
        <v>3578.3861849999998</v>
      </c>
      <c r="J285" s="27">
        <v>582.49031109999999</v>
      </c>
      <c r="K285" s="38">
        <v>813.50135139999998</v>
      </c>
      <c r="L285">
        <v>3</v>
      </c>
      <c r="M285" s="1">
        <v>0.76155055599999999</v>
      </c>
      <c r="N285" s="1">
        <f t="shared" si="4"/>
        <v>0.29397068104963209</v>
      </c>
      <c r="O285">
        <v>300</v>
      </c>
      <c r="P285" s="1">
        <v>1.9580792999999999E-2</v>
      </c>
      <c r="Q285" s="1">
        <v>0.8</v>
      </c>
      <c r="R285" s="38">
        <v>4.6449117480000002</v>
      </c>
    </row>
    <row r="286" spans="1:18" x14ac:dyDescent="0.35">
      <c r="A286">
        <v>3</v>
      </c>
      <c r="B286">
        <v>70</v>
      </c>
      <c r="C286">
        <v>1000</v>
      </c>
      <c r="D286">
        <v>1</v>
      </c>
      <c r="E286" s="38">
        <v>23318.04909</v>
      </c>
      <c r="F286" s="38">
        <v>5001.52711</v>
      </c>
      <c r="G286" s="38">
        <v>7531.672337</v>
      </c>
      <c r="H286" s="38">
        <v>7574.5563540000003</v>
      </c>
      <c r="I286" s="38">
        <v>1806.6344710000001</v>
      </c>
      <c r="J286" s="27">
        <v>582.49031109999999</v>
      </c>
      <c r="K286" s="38">
        <v>821.16850869999996</v>
      </c>
      <c r="L286">
        <v>3</v>
      </c>
      <c r="M286" s="1">
        <v>0.53428745300000002</v>
      </c>
      <c r="N286" s="1" t="str">
        <f t="shared" si="4"/>
        <v/>
      </c>
      <c r="O286">
        <v>204</v>
      </c>
      <c r="P286" s="1">
        <v>4.640206E-3</v>
      </c>
      <c r="Q286" s="1">
        <v>0.6</v>
      </c>
      <c r="R286" s="38">
        <v>12.386431330000001</v>
      </c>
    </row>
    <row r="287" spans="1:18" x14ac:dyDescent="0.35">
      <c r="A287">
        <v>3</v>
      </c>
      <c r="B287">
        <v>70</v>
      </c>
      <c r="C287">
        <v>1000</v>
      </c>
      <c r="D287">
        <v>2</v>
      </c>
      <c r="E287" s="38">
        <v>23301.500779999998</v>
      </c>
      <c r="F287" s="38">
        <v>5000.469951</v>
      </c>
      <c r="G287" s="38">
        <v>7526.2712259999998</v>
      </c>
      <c r="H287" s="38">
        <v>7565.6747699999996</v>
      </c>
      <c r="I287" s="38">
        <v>1805.680214</v>
      </c>
      <c r="J287" s="27">
        <v>582.49031109999999</v>
      </c>
      <c r="K287" s="38">
        <v>820.91430270000001</v>
      </c>
      <c r="L287">
        <v>3</v>
      </c>
      <c r="M287" s="1">
        <v>0.53366097199999996</v>
      </c>
      <c r="N287" s="1" t="str">
        <f t="shared" si="4"/>
        <v/>
      </c>
      <c r="O287">
        <v>87</v>
      </c>
      <c r="P287" s="1">
        <v>9.6492629999999999E-3</v>
      </c>
      <c r="Q287" s="1">
        <v>0.6</v>
      </c>
      <c r="R287" s="38">
        <v>12.386431330000001</v>
      </c>
    </row>
    <row r="288" spans="1:18" x14ac:dyDescent="0.35">
      <c r="A288">
        <v>3</v>
      </c>
      <c r="B288">
        <v>70</v>
      </c>
      <c r="C288">
        <v>1000</v>
      </c>
      <c r="D288">
        <v>3</v>
      </c>
      <c r="E288" s="38">
        <v>33398.497750000002</v>
      </c>
      <c r="F288" s="38">
        <v>5816.7153600000001</v>
      </c>
      <c r="G288" s="38">
        <v>12014.76712</v>
      </c>
      <c r="H288" s="38">
        <v>10570.882460000001</v>
      </c>
      <c r="I288" s="38">
        <v>3595.1769760000002</v>
      </c>
      <c r="J288" s="27">
        <v>582.49031109999999</v>
      </c>
      <c r="K288" s="38">
        <v>818.4655176</v>
      </c>
      <c r="L288">
        <v>3</v>
      </c>
      <c r="M288" s="1">
        <v>0.74563969200000002</v>
      </c>
      <c r="N288" s="1">
        <f t="shared" si="4"/>
        <v>0.28359458975617086</v>
      </c>
      <c r="O288">
        <v>300</v>
      </c>
      <c r="P288" s="1">
        <v>4.0753365E-2</v>
      </c>
      <c r="Q288" s="1">
        <v>0.6</v>
      </c>
      <c r="R288" s="38">
        <v>12.386431330000001</v>
      </c>
    </row>
    <row r="289" spans="1:18" x14ac:dyDescent="0.35">
      <c r="A289">
        <v>3</v>
      </c>
      <c r="B289">
        <v>70</v>
      </c>
      <c r="C289">
        <v>1000</v>
      </c>
      <c r="D289">
        <v>1</v>
      </c>
      <c r="E289" s="38">
        <v>25787.114669999999</v>
      </c>
      <c r="F289" s="38">
        <v>5666.0908120000004</v>
      </c>
      <c r="G289" s="38">
        <v>8802.4057859999994</v>
      </c>
      <c r="H289" s="38">
        <v>8596.974886</v>
      </c>
      <c r="I289" s="38">
        <v>1470.7183460000001</v>
      </c>
      <c r="J289" s="27">
        <v>582.49031109999999</v>
      </c>
      <c r="K289" s="38">
        <v>668.43452990000003</v>
      </c>
      <c r="L289">
        <v>2</v>
      </c>
      <c r="M289" s="1">
        <v>0.60640592000000004</v>
      </c>
      <c r="N289" s="1" t="str">
        <f t="shared" si="4"/>
        <v/>
      </c>
      <c r="O289">
        <v>300</v>
      </c>
      <c r="P289" s="1">
        <v>1.1346879000000001E-2</v>
      </c>
      <c r="Q289" s="1">
        <v>0.4</v>
      </c>
      <c r="R289" s="38">
        <v>27.869470490000001</v>
      </c>
    </row>
    <row r="290" spans="1:18" x14ac:dyDescent="0.35">
      <c r="A290">
        <v>3</v>
      </c>
      <c r="B290">
        <v>70</v>
      </c>
      <c r="C290">
        <v>1000</v>
      </c>
      <c r="D290">
        <v>2</v>
      </c>
      <c r="E290" s="38">
        <v>26854.338110000001</v>
      </c>
      <c r="F290" s="38">
        <v>7464.0533420000002</v>
      </c>
      <c r="G290" s="38">
        <v>8131.6333679999998</v>
      </c>
      <c r="H290" s="38">
        <v>8073.943671</v>
      </c>
      <c r="I290" s="38">
        <v>1790.8354650000001</v>
      </c>
      <c r="J290" s="27">
        <v>582.49031109999999</v>
      </c>
      <c r="K290" s="38">
        <v>811.38195559999997</v>
      </c>
      <c r="L290">
        <v>3</v>
      </c>
      <c r="M290" s="1">
        <v>0.56951280000000004</v>
      </c>
      <c r="N290" s="1" t="str">
        <f t="shared" si="4"/>
        <v/>
      </c>
      <c r="O290">
        <v>300</v>
      </c>
      <c r="P290" s="1">
        <v>0.12824159600000001</v>
      </c>
      <c r="Q290" s="1">
        <v>0.4</v>
      </c>
      <c r="R290" s="38">
        <v>27.869470490000001</v>
      </c>
    </row>
    <row r="291" spans="1:18" x14ac:dyDescent="0.35">
      <c r="A291">
        <v>3</v>
      </c>
      <c r="B291">
        <v>70</v>
      </c>
      <c r="C291">
        <v>1000</v>
      </c>
      <c r="D291">
        <v>3</v>
      </c>
      <c r="E291" s="38">
        <v>36980.38493</v>
      </c>
      <c r="F291" s="38">
        <v>9190.7697879999996</v>
      </c>
      <c r="G291" s="38">
        <v>12222.459440000001</v>
      </c>
      <c r="H291" s="38">
        <v>10682.05652</v>
      </c>
      <c r="I291" s="38">
        <v>3510.9921650000001</v>
      </c>
      <c r="J291" s="27">
        <v>582.49031109999999</v>
      </c>
      <c r="K291" s="38">
        <v>791.61670479999998</v>
      </c>
      <c r="L291">
        <v>3</v>
      </c>
      <c r="M291" s="1">
        <v>0.75348159100000001</v>
      </c>
      <c r="N291" s="1">
        <f t="shared" si="4"/>
        <v>0.29750447647125139</v>
      </c>
      <c r="O291">
        <v>300</v>
      </c>
      <c r="P291" s="1">
        <v>5.2911294999999997E-2</v>
      </c>
      <c r="Q291" s="1">
        <v>0.4</v>
      </c>
      <c r="R291" s="38">
        <v>27.869470490000001</v>
      </c>
    </row>
    <row r="292" spans="1:18" x14ac:dyDescent="0.35">
      <c r="A292">
        <v>3</v>
      </c>
      <c r="B292">
        <v>70</v>
      </c>
      <c r="C292">
        <v>2000</v>
      </c>
      <c r="D292">
        <v>1</v>
      </c>
      <c r="E292" s="38">
        <v>25002.703870000001</v>
      </c>
      <c r="F292" s="38">
        <v>4986.8932519999998</v>
      </c>
      <c r="G292" s="38">
        <v>8689.3094309999997</v>
      </c>
      <c r="H292" s="38">
        <v>8642.6988569999994</v>
      </c>
      <c r="I292" s="38">
        <v>1443.662851</v>
      </c>
      <c r="J292" s="27">
        <v>582.49031109999999</v>
      </c>
      <c r="K292" s="38">
        <v>657.64916970000002</v>
      </c>
      <c r="L292">
        <v>2</v>
      </c>
      <c r="M292" s="1">
        <v>0.60963115800000001</v>
      </c>
      <c r="N292" s="1" t="str">
        <f t="shared" si="4"/>
        <v/>
      </c>
      <c r="O292">
        <v>253</v>
      </c>
      <c r="P292" s="1">
        <v>4.69799E-3</v>
      </c>
      <c r="Q292" s="1">
        <v>0.8</v>
      </c>
      <c r="R292" s="38">
        <v>7.6429214659999998</v>
      </c>
    </row>
    <row r="293" spans="1:18" x14ac:dyDescent="0.35">
      <c r="A293">
        <v>3</v>
      </c>
      <c r="B293">
        <v>70</v>
      </c>
      <c r="C293">
        <v>2000</v>
      </c>
      <c r="D293">
        <v>2</v>
      </c>
      <c r="E293" s="38">
        <v>25000.48055</v>
      </c>
      <c r="F293" s="38">
        <v>4988.6194180000002</v>
      </c>
      <c r="G293" s="38">
        <v>8661.7611899999993</v>
      </c>
      <c r="H293" s="38">
        <v>8663.7720979999995</v>
      </c>
      <c r="I293" s="38">
        <v>1446.187827</v>
      </c>
      <c r="J293" s="27">
        <v>582.49031109999999</v>
      </c>
      <c r="K293" s="38">
        <v>657.6497091</v>
      </c>
      <c r="L293">
        <v>2</v>
      </c>
      <c r="M293" s="1">
        <v>0.61111760400000004</v>
      </c>
      <c r="N293" s="1" t="str">
        <f t="shared" si="4"/>
        <v/>
      </c>
      <c r="O293">
        <v>184</v>
      </c>
      <c r="P293" s="1">
        <v>9.7871580000000007E-3</v>
      </c>
      <c r="Q293" s="1">
        <v>0.8</v>
      </c>
      <c r="R293" s="38">
        <v>7.6429214659999998</v>
      </c>
    </row>
    <row r="294" spans="1:18" x14ac:dyDescent="0.35">
      <c r="A294">
        <v>3</v>
      </c>
      <c r="B294">
        <v>70</v>
      </c>
      <c r="C294">
        <v>2000</v>
      </c>
      <c r="D294">
        <v>3</v>
      </c>
      <c r="E294" s="38">
        <v>34468.455269999999</v>
      </c>
      <c r="F294" s="38">
        <v>7746.7504909999998</v>
      </c>
      <c r="G294" s="38">
        <v>11189.38149</v>
      </c>
      <c r="H294" s="38">
        <v>10515.42353</v>
      </c>
      <c r="I294" s="38">
        <v>3613.4947229999998</v>
      </c>
      <c r="J294" s="27">
        <v>582.49031109999999</v>
      </c>
      <c r="K294" s="38">
        <v>820.9147203</v>
      </c>
      <c r="L294">
        <v>3</v>
      </c>
      <c r="M294" s="1">
        <v>0.741727778</v>
      </c>
      <c r="N294" s="1">
        <f t="shared" si="4"/>
        <v>0.3106747966192831</v>
      </c>
      <c r="O294">
        <v>151</v>
      </c>
      <c r="P294" s="1">
        <v>9.8072609999999994E-3</v>
      </c>
      <c r="Q294" s="1">
        <v>0.8</v>
      </c>
      <c r="R294" s="38">
        <v>7.6429214659999998</v>
      </c>
    </row>
    <row r="295" spans="1:18" x14ac:dyDescent="0.35">
      <c r="A295">
        <v>3</v>
      </c>
      <c r="B295">
        <v>70</v>
      </c>
      <c r="C295">
        <v>2000</v>
      </c>
      <c r="D295">
        <v>1</v>
      </c>
      <c r="E295" s="38">
        <v>26729.989740000001</v>
      </c>
      <c r="F295" s="38">
        <v>6663.7839800000002</v>
      </c>
      <c r="G295" s="38">
        <v>8758.4267639999998</v>
      </c>
      <c r="H295" s="38">
        <v>8599.2947440000007</v>
      </c>
      <c r="I295" s="38">
        <v>1461.2547059999999</v>
      </c>
      <c r="J295" s="27">
        <v>582.49031109999999</v>
      </c>
      <c r="K295" s="38">
        <v>664.73923130000003</v>
      </c>
      <c r="L295">
        <v>2</v>
      </c>
      <c r="M295" s="1">
        <v>0.60656955599999995</v>
      </c>
      <c r="N295" s="1" t="str">
        <f t="shared" si="4"/>
        <v/>
      </c>
      <c r="O295">
        <v>217</v>
      </c>
      <c r="P295" s="1">
        <v>9.9880790000000004E-3</v>
      </c>
      <c r="Q295" s="1">
        <v>0.6</v>
      </c>
      <c r="R295" s="38">
        <v>20.381123909999999</v>
      </c>
    </row>
    <row r="296" spans="1:18" x14ac:dyDescent="0.35">
      <c r="A296">
        <v>3</v>
      </c>
      <c r="B296">
        <v>70</v>
      </c>
      <c r="C296">
        <v>2000</v>
      </c>
      <c r="D296">
        <v>2</v>
      </c>
      <c r="E296" s="38">
        <v>26740.957330000001</v>
      </c>
      <c r="F296" s="38">
        <v>3901.1377590000002</v>
      </c>
      <c r="G296" s="38">
        <v>10603.13436</v>
      </c>
      <c r="H296" s="38">
        <v>10136.994860000001</v>
      </c>
      <c r="I296" s="38">
        <v>1042.897076</v>
      </c>
      <c r="J296" s="27">
        <v>582.49031109999999</v>
      </c>
      <c r="K296" s="38">
        <v>474.30296010000001</v>
      </c>
      <c r="L296">
        <v>1</v>
      </c>
      <c r="M296" s="1">
        <v>0.71503450700000004</v>
      </c>
      <c r="N296" s="1" t="str">
        <f t="shared" si="4"/>
        <v/>
      </c>
      <c r="O296">
        <v>301</v>
      </c>
      <c r="P296" s="1">
        <v>6.0236207E-2</v>
      </c>
      <c r="Q296" s="1">
        <v>0.6</v>
      </c>
      <c r="R296" s="38">
        <v>20.381123909999999</v>
      </c>
    </row>
    <row r="297" spans="1:18" x14ac:dyDescent="0.35">
      <c r="A297">
        <v>3</v>
      </c>
      <c r="B297">
        <v>70</v>
      </c>
      <c r="C297">
        <v>2000</v>
      </c>
      <c r="D297">
        <v>3</v>
      </c>
      <c r="E297" s="38">
        <v>37100.200259999998</v>
      </c>
      <c r="F297" s="38">
        <v>7789.0055169999996</v>
      </c>
      <c r="G297" s="38">
        <v>13602.546259999999</v>
      </c>
      <c r="H297" s="38">
        <v>11517.280129999999</v>
      </c>
      <c r="I297" s="38">
        <v>2939.3300049999998</v>
      </c>
      <c r="J297" s="27">
        <v>582.49031109999999</v>
      </c>
      <c r="K297" s="38">
        <v>669.54804320000005</v>
      </c>
      <c r="L297">
        <v>2</v>
      </c>
      <c r="M297" s="1">
        <v>0.81239586600000002</v>
      </c>
      <c r="N297" s="1">
        <f t="shared" si="4"/>
        <v>0.30616152709187472</v>
      </c>
      <c r="O297">
        <v>243</v>
      </c>
      <c r="P297" s="1">
        <v>9.8172810000000006E-3</v>
      </c>
      <c r="Q297" s="1">
        <v>0.6</v>
      </c>
      <c r="R297" s="38">
        <v>20.381123909999999</v>
      </c>
    </row>
    <row r="298" spans="1:18" x14ac:dyDescent="0.35">
      <c r="A298">
        <v>3</v>
      </c>
      <c r="B298">
        <v>70</v>
      </c>
      <c r="C298">
        <v>2000</v>
      </c>
      <c r="D298">
        <v>1</v>
      </c>
      <c r="E298" s="38">
        <v>29127.836940000001</v>
      </c>
      <c r="F298" s="38">
        <v>6283.201204</v>
      </c>
      <c r="G298" s="38">
        <v>10600.90516</v>
      </c>
      <c r="H298" s="38">
        <v>10142.67749</v>
      </c>
      <c r="I298" s="38">
        <v>1044.27008</v>
      </c>
      <c r="J298" s="27">
        <v>582.49031109999999</v>
      </c>
      <c r="K298" s="38">
        <v>474.29269779999998</v>
      </c>
      <c r="L298">
        <v>1</v>
      </c>
      <c r="M298" s="1">
        <v>0.715435343</v>
      </c>
      <c r="N298" s="1" t="str">
        <f t="shared" si="4"/>
        <v/>
      </c>
      <c r="O298">
        <v>300</v>
      </c>
      <c r="P298" s="1">
        <v>7.1026810999999995E-2</v>
      </c>
      <c r="Q298" s="1">
        <v>0.4</v>
      </c>
      <c r="R298" s="38">
        <v>45.857528799999997</v>
      </c>
    </row>
    <row r="299" spans="1:18" x14ac:dyDescent="0.35">
      <c r="A299">
        <v>3</v>
      </c>
      <c r="B299">
        <v>70</v>
      </c>
      <c r="C299">
        <v>2000</v>
      </c>
      <c r="D299">
        <v>2</v>
      </c>
      <c r="E299" s="38">
        <v>29244.035680000001</v>
      </c>
      <c r="F299" s="38">
        <v>6277.5548269999999</v>
      </c>
      <c r="G299" s="38">
        <v>10824.311309999999</v>
      </c>
      <c r="H299" s="38">
        <v>10042.48358</v>
      </c>
      <c r="I299" s="38">
        <v>1042.895964</v>
      </c>
      <c r="J299" s="27">
        <v>582.49031109999999</v>
      </c>
      <c r="K299" s="38">
        <v>474.29968639999998</v>
      </c>
      <c r="L299">
        <v>1</v>
      </c>
      <c r="M299" s="1">
        <v>0.70836795299999999</v>
      </c>
      <c r="N299" s="1" t="str">
        <f t="shared" si="4"/>
        <v/>
      </c>
      <c r="O299">
        <v>35</v>
      </c>
      <c r="P299" s="1">
        <v>4.3317360000000001E-3</v>
      </c>
      <c r="Q299" s="1">
        <v>0.4</v>
      </c>
      <c r="R299" s="38">
        <v>45.857528799999997</v>
      </c>
    </row>
    <row r="300" spans="1:18" x14ac:dyDescent="0.35">
      <c r="A300">
        <v>3</v>
      </c>
      <c r="B300">
        <v>70</v>
      </c>
      <c r="C300">
        <v>2000</v>
      </c>
      <c r="D300">
        <v>3</v>
      </c>
      <c r="E300" s="38">
        <v>41535.932090000002</v>
      </c>
      <c r="F300" s="38">
        <v>8053.3678040000004</v>
      </c>
      <c r="G300" s="38">
        <v>17532.427500000002</v>
      </c>
      <c r="H300" s="38">
        <v>12806.18996</v>
      </c>
      <c r="I300" s="38">
        <v>2087.1632610000001</v>
      </c>
      <c r="J300" s="27">
        <v>582.49031109999999</v>
      </c>
      <c r="K300" s="38">
        <v>474.29326329999998</v>
      </c>
      <c r="L300">
        <v>1</v>
      </c>
      <c r="M300" s="1">
        <v>0.90331186399999996</v>
      </c>
      <c r="N300" s="1">
        <f t="shared" si="4"/>
        <v>0.28842556824588644</v>
      </c>
      <c r="O300">
        <v>199</v>
      </c>
      <c r="P300" s="1">
        <v>8.6646499999999994E-3</v>
      </c>
      <c r="Q300" s="1">
        <v>0.4</v>
      </c>
      <c r="R300" s="38">
        <v>45.857528799999997</v>
      </c>
    </row>
    <row r="301" spans="1:18" x14ac:dyDescent="0.35">
      <c r="A301">
        <v>3</v>
      </c>
      <c r="B301">
        <v>100</v>
      </c>
      <c r="C301">
        <v>500</v>
      </c>
      <c r="D301">
        <v>1</v>
      </c>
      <c r="E301" s="38">
        <v>20031.90508</v>
      </c>
      <c r="F301" s="38">
        <v>3198.4103890000001</v>
      </c>
      <c r="G301" s="38">
        <v>6390.4898499999999</v>
      </c>
      <c r="H301" s="38">
        <v>6467.6820690000004</v>
      </c>
      <c r="I301" s="38">
        <v>2334.3911119999998</v>
      </c>
      <c r="J301" s="27">
        <v>582.49031109999999</v>
      </c>
      <c r="K301" s="38">
        <v>1058.4413509999999</v>
      </c>
      <c r="L301">
        <v>5</v>
      </c>
      <c r="M301" s="1">
        <v>0.24837772299999999</v>
      </c>
      <c r="N301" s="1" t="str">
        <f t="shared" si="4"/>
        <v/>
      </c>
      <c r="O301">
        <v>301</v>
      </c>
      <c r="P301" s="1">
        <v>1.1983047E-2</v>
      </c>
      <c r="Q301" s="1">
        <v>0.8</v>
      </c>
      <c r="R301" s="38">
        <v>3.3449686199999999</v>
      </c>
    </row>
    <row r="302" spans="1:18" x14ac:dyDescent="0.35">
      <c r="A302">
        <v>3</v>
      </c>
      <c r="B302">
        <v>100</v>
      </c>
      <c r="C302">
        <v>500</v>
      </c>
      <c r="D302">
        <v>2</v>
      </c>
      <c r="E302" s="38">
        <v>19975.24944</v>
      </c>
      <c r="F302" s="38">
        <v>3742.1772580000002</v>
      </c>
      <c r="G302" s="38">
        <v>5976.4899340000002</v>
      </c>
      <c r="H302" s="38">
        <v>6059.3357459999997</v>
      </c>
      <c r="I302" s="38">
        <v>2480.6790639999999</v>
      </c>
      <c r="J302" s="27">
        <v>582.49031109999999</v>
      </c>
      <c r="K302" s="38">
        <v>1134.077123</v>
      </c>
      <c r="L302">
        <v>6</v>
      </c>
      <c r="M302" s="1">
        <v>0.23269604199999999</v>
      </c>
      <c r="N302" s="1" t="str">
        <f t="shared" si="4"/>
        <v/>
      </c>
      <c r="O302">
        <v>113</v>
      </c>
      <c r="P302" s="1">
        <v>9.514135E-3</v>
      </c>
      <c r="Q302" s="1">
        <v>0.8</v>
      </c>
      <c r="R302" s="38">
        <v>3.3449686199999999</v>
      </c>
    </row>
    <row r="303" spans="1:18" x14ac:dyDescent="0.35">
      <c r="A303">
        <v>3</v>
      </c>
      <c r="B303">
        <v>100</v>
      </c>
      <c r="C303">
        <v>500</v>
      </c>
      <c r="D303">
        <v>3</v>
      </c>
      <c r="E303" s="38">
        <v>28312.7222</v>
      </c>
      <c r="F303" s="38">
        <v>3481.0008939999998</v>
      </c>
      <c r="G303" s="38">
        <v>9231.6657159999995</v>
      </c>
      <c r="H303" s="38">
        <v>9328.5238200000003</v>
      </c>
      <c r="I303" s="38">
        <v>4634.9970979999998</v>
      </c>
      <c r="J303" s="27">
        <v>582.49031109999999</v>
      </c>
      <c r="K303" s="38">
        <v>1054.044365</v>
      </c>
      <c r="L303">
        <v>5</v>
      </c>
      <c r="M303" s="1">
        <v>0.358242332</v>
      </c>
      <c r="N303" s="1">
        <f t="shared" si="4"/>
        <v>0.29230852482032499</v>
      </c>
      <c r="O303">
        <v>300</v>
      </c>
      <c r="P303" s="1">
        <v>2.697105E-2</v>
      </c>
      <c r="Q303" s="1">
        <v>0.8</v>
      </c>
      <c r="R303" s="38">
        <v>3.3449686199999999</v>
      </c>
    </row>
    <row r="304" spans="1:18" x14ac:dyDescent="0.35">
      <c r="A304">
        <v>3</v>
      </c>
      <c r="B304">
        <v>100</v>
      </c>
      <c r="C304">
        <v>500</v>
      </c>
      <c r="D304">
        <v>1</v>
      </c>
      <c r="E304" s="38">
        <v>21186.049849999999</v>
      </c>
      <c r="F304" s="38">
        <v>4361.1949000000004</v>
      </c>
      <c r="G304" s="38">
        <v>6389.1174510000001</v>
      </c>
      <c r="H304" s="38">
        <v>6464.4693370000005</v>
      </c>
      <c r="I304" s="38">
        <v>2332.8460180000002</v>
      </c>
      <c r="J304" s="27">
        <v>582.49031109999999</v>
      </c>
      <c r="K304" s="38">
        <v>1055.931832</v>
      </c>
      <c r="L304">
        <v>5</v>
      </c>
      <c r="M304" s="1">
        <v>0.24825434499999999</v>
      </c>
      <c r="N304" s="1" t="str">
        <f t="shared" si="4"/>
        <v/>
      </c>
      <c r="O304">
        <v>301</v>
      </c>
      <c r="P304" s="1">
        <v>1.6027235000000001E-2</v>
      </c>
      <c r="Q304" s="1">
        <v>0.6</v>
      </c>
      <c r="R304" s="38">
        <v>8.9199163200000005</v>
      </c>
    </row>
    <row r="305" spans="1:18" x14ac:dyDescent="0.35">
      <c r="A305">
        <v>3</v>
      </c>
      <c r="B305">
        <v>100</v>
      </c>
      <c r="C305">
        <v>500</v>
      </c>
      <c r="D305">
        <v>2</v>
      </c>
      <c r="E305" s="38">
        <v>21148.722000000002</v>
      </c>
      <c r="F305" s="38">
        <v>4343.4866430000002</v>
      </c>
      <c r="G305" s="38">
        <v>6393.0648730000003</v>
      </c>
      <c r="H305" s="38">
        <v>6464.2638900000002</v>
      </c>
      <c r="I305" s="38">
        <v>2310.6502700000001</v>
      </c>
      <c r="J305" s="27">
        <v>582.49031109999999</v>
      </c>
      <c r="K305" s="38">
        <v>1054.766016</v>
      </c>
      <c r="L305">
        <v>5</v>
      </c>
      <c r="M305" s="1">
        <v>0.248246455</v>
      </c>
      <c r="N305" s="1" t="str">
        <f t="shared" si="4"/>
        <v/>
      </c>
      <c r="O305">
        <v>300</v>
      </c>
      <c r="P305" s="1">
        <v>1.8084831999999999E-2</v>
      </c>
      <c r="Q305" s="1">
        <v>0.6</v>
      </c>
      <c r="R305" s="38">
        <v>8.9199163200000005</v>
      </c>
    </row>
    <row r="306" spans="1:18" x14ac:dyDescent="0.35">
      <c r="A306">
        <v>3</v>
      </c>
      <c r="B306">
        <v>100</v>
      </c>
      <c r="C306">
        <v>500</v>
      </c>
      <c r="D306">
        <v>3</v>
      </c>
      <c r="E306" s="38">
        <v>30354.486059999999</v>
      </c>
      <c r="F306" s="38">
        <v>5115.7409170000001</v>
      </c>
      <c r="G306" s="38">
        <v>9437.8667440000008</v>
      </c>
      <c r="H306" s="38">
        <v>9533.7576200000003</v>
      </c>
      <c r="I306" s="38">
        <v>4633.9387070000002</v>
      </c>
      <c r="J306" s="27">
        <v>582.49031109999999</v>
      </c>
      <c r="K306" s="38">
        <v>1050.691761</v>
      </c>
      <c r="L306">
        <v>5</v>
      </c>
      <c r="M306" s="1">
        <v>0.36612390500000003</v>
      </c>
      <c r="N306" s="1">
        <f t="shared" si="4"/>
        <v>0.28298926075351</v>
      </c>
      <c r="O306">
        <v>300</v>
      </c>
      <c r="P306" s="1">
        <v>4.1058129999999998E-2</v>
      </c>
      <c r="Q306" s="1">
        <v>0.6</v>
      </c>
      <c r="R306" s="38">
        <v>8.9199163200000005</v>
      </c>
    </row>
    <row r="307" spans="1:18" x14ac:dyDescent="0.35">
      <c r="A307">
        <v>3</v>
      </c>
      <c r="B307">
        <v>100</v>
      </c>
      <c r="C307">
        <v>500</v>
      </c>
      <c r="D307">
        <v>1</v>
      </c>
      <c r="E307" s="38">
        <v>23692.913219999999</v>
      </c>
      <c r="F307" s="38">
        <v>5723.1801720000003</v>
      </c>
      <c r="G307" s="38">
        <v>7157.0749880000003</v>
      </c>
      <c r="H307" s="38">
        <v>7217.4618039999996</v>
      </c>
      <c r="I307" s="38">
        <v>2074.081248</v>
      </c>
      <c r="J307" s="27">
        <v>582.49031109999999</v>
      </c>
      <c r="K307" s="38">
        <v>938.62469920000001</v>
      </c>
      <c r="L307">
        <v>4</v>
      </c>
      <c r="M307" s="1">
        <v>0.27717143700000002</v>
      </c>
      <c r="N307" s="1" t="str">
        <f t="shared" si="4"/>
        <v/>
      </c>
      <c r="O307">
        <v>300</v>
      </c>
      <c r="P307" s="1">
        <v>6.9711476999999994E-2</v>
      </c>
      <c r="Q307" s="1">
        <v>0.4</v>
      </c>
      <c r="R307" s="38">
        <v>20.069811720000001</v>
      </c>
    </row>
    <row r="308" spans="1:18" x14ac:dyDescent="0.35">
      <c r="A308">
        <v>3</v>
      </c>
      <c r="B308">
        <v>100</v>
      </c>
      <c r="C308">
        <v>500</v>
      </c>
      <c r="D308">
        <v>2</v>
      </c>
      <c r="E308" s="38">
        <v>22951.58353</v>
      </c>
      <c r="F308" s="38">
        <v>4737.6759359999996</v>
      </c>
      <c r="G308" s="38">
        <v>7479.8708800000004</v>
      </c>
      <c r="H308" s="38">
        <v>7528.3044419999997</v>
      </c>
      <c r="I308" s="38">
        <v>1803.6202189999999</v>
      </c>
      <c r="J308" s="27">
        <v>582.49031109999999</v>
      </c>
      <c r="K308" s="38">
        <v>819.6217441</v>
      </c>
      <c r="L308">
        <v>3</v>
      </c>
      <c r="M308" s="1">
        <v>0.289108694</v>
      </c>
      <c r="N308" s="1" t="str">
        <f t="shared" si="4"/>
        <v/>
      </c>
      <c r="O308">
        <v>300</v>
      </c>
      <c r="P308" s="1">
        <v>1.2428499000000001E-2</v>
      </c>
      <c r="Q308" s="1">
        <v>0.4</v>
      </c>
      <c r="R308" s="38">
        <v>20.069811720000001</v>
      </c>
    </row>
    <row r="309" spans="1:18" x14ac:dyDescent="0.35">
      <c r="A309">
        <v>3</v>
      </c>
      <c r="B309">
        <v>100</v>
      </c>
      <c r="C309">
        <v>500</v>
      </c>
      <c r="D309">
        <v>3</v>
      </c>
      <c r="E309" s="38">
        <v>33685.721599999997</v>
      </c>
      <c r="F309" s="38">
        <v>7101.8863709999996</v>
      </c>
      <c r="G309" s="38">
        <v>10513.018029999999</v>
      </c>
      <c r="H309" s="38">
        <v>10553.859</v>
      </c>
      <c r="I309" s="38">
        <v>4018.7076029999998</v>
      </c>
      <c r="J309" s="27">
        <v>582.49031109999999</v>
      </c>
      <c r="K309" s="38">
        <v>915.76028259999998</v>
      </c>
      <c r="L309">
        <v>4</v>
      </c>
      <c r="M309" s="1">
        <v>0.40529875199999998</v>
      </c>
      <c r="N309" s="1">
        <f t="shared" si="4"/>
        <v>0.27782002278757573</v>
      </c>
      <c r="O309">
        <v>300</v>
      </c>
      <c r="P309" s="1">
        <v>6.1766707999999997E-2</v>
      </c>
      <c r="Q309" s="1">
        <v>0.4</v>
      </c>
      <c r="R309" s="38">
        <v>20.069811720000001</v>
      </c>
    </row>
    <row r="310" spans="1:18" x14ac:dyDescent="0.35">
      <c r="A310">
        <v>3</v>
      </c>
      <c r="B310">
        <v>100</v>
      </c>
      <c r="C310">
        <v>1000</v>
      </c>
      <c r="D310">
        <v>1</v>
      </c>
      <c r="E310" s="38">
        <v>22078.145390000001</v>
      </c>
      <c r="F310" s="38">
        <v>3750.1052279999999</v>
      </c>
      <c r="G310" s="38">
        <v>7537.7592889999996</v>
      </c>
      <c r="H310" s="38">
        <v>7580.6433059999999</v>
      </c>
      <c r="I310" s="38">
        <v>1806.4999949999999</v>
      </c>
      <c r="J310" s="27">
        <v>582.49031109999999</v>
      </c>
      <c r="K310" s="38">
        <v>820.64726029999997</v>
      </c>
      <c r="L310">
        <v>3</v>
      </c>
      <c r="M310" s="1">
        <v>0.29111865799999997</v>
      </c>
      <c r="N310" s="1" t="str">
        <f t="shared" si="4"/>
        <v/>
      </c>
      <c r="O310">
        <v>116</v>
      </c>
      <c r="P310" s="1">
        <v>9.2573940000000004E-3</v>
      </c>
      <c r="Q310" s="1">
        <v>0.8</v>
      </c>
      <c r="R310" s="38">
        <v>4.6423641739999999</v>
      </c>
    </row>
    <row r="311" spans="1:18" x14ac:dyDescent="0.35">
      <c r="A311">
        <v>3</v>
      </c>
      <c r="B311">
        <v>100</v>
      </c>
      <c r="C311">
        <v>1000</v>
      </c>
      <c r="D311">
        <v>2</v>
      </c>
      <c r="E311" s="38">
        <v>22044.054530000001</v>
      </c>
      <c r="F311" s="38">
        <v>3749.3496359999999</v>
      </c>
      <c r="G311" s="38">
        <v>7526.6525810000003</v>
      </c>
      <c r="H311" s="38">
        <v>7559.7132330000004</v>
      </c>
      <c r="I311" s="38">
        <v>1804.679742</v>
      </c>
      <c r="J311" s="27">
        <v>582.49031109999999</v>
      </c>
      <c r="K311" s="38">
        <v>821.16902889999994</v>
      </c>
      <c r="L311">
        <v>3</v>
      </c>
      <c r="M311" s="1">
        <v>0.29031488300000002</v>
      </c>
      <c r="N311" s="1" t="str">
        <f t="shared" si="4"/>
        <v/>
      </c>
      <c r="O311">
        <v>61</v>
      </c>
      <c r="P311" s="1">
        <v>8.6667510000000003E-3</v>
      </c>
      <c r="Q311" s="1">
        <v>0.8</v>
      </c>
      <c r="R311" s="38">
        <v>4.6423641739999999</v>
      </c>
    </row>
    <row r="312" spans="1:18" x14ac:dyDescent="0.35">
      <c r="A312">
        <v>3</v>
      </c>
      <c r="B312">
        <v>100</v>
      </c>
      <c r="C312">
        <v>1000</v>
      </c>
      <c r="D312">
        <v>3</v>
      </c>
      <c r="E312" s="38">
        <v>30830.598539999999</v>
      </c>
      <c r="F312" s="38">
        <v>4060.1965260000002</v>
      </c>
      <c r="G312" s="38">
        <v>10849.160470000001</v>
      </c>
      <c r="H312" s="38">
        <v>10907.274369999999</v>
      </c>
      <c r="I312" s="38">
        <v>3610.7746529999999</v>
      </c>
      <c r="J312" s="27">
        <v>582.49031109999999</v>
      </c>
      <c r="K312" s="38">
        <v>820.70221030000005</v>
      </c>
      <c r="L312">
        <v>3</v>
      </c>
      <c r="M312" s="1">
        <v>0.41887092599999998</v>
      </c>
      <c r="N312" s="1">
        <f t="shared" si="4"/>
        <v>0.30124520998725396</v>
      </c>
      <c r="O312">
        <v>300</v>
      </c>
      <c r="P312" s="1">
        <v>1.2464968E-2</v>
      </c>
      <c r="Q312" s="1">
        <v>0.8</v>
      </c>
      <c r="R312" s="38">
        <v>4.6423641739999999</v>
      </c>
    </row>
    <row r="313" spans="1:18" x14ac:dyDescent="0.35">
      <c r="A313">
        <v>3</v>
      </c>
      <c r="B313">
        <v>100</v>
      </c>
      <c r="C313">
        <v>1000</v>
      </c>
      <c r="D313">
        <v>1</v>
      </c>
      <c r="E313" s="38">
        <v>23329.76309</v>
      </c>
      <c r="F313" s="38">
        <v>4997.6040860000003</v>
      </c>
      <c r="G313" s="38">
        <v>7541.3893410000001</v>
      </c>
      <c r="H313" s="38">
        <v>7584.273357</v>
      </c>
      <c r="I313" s="38">
        <v>1804.082883</v>
      </c>
      <c r="J313" s="27">
        <v>582.49031109999999</v>
      </c>
      <c r="K313" s="38">
        <v>819.92310950000001</v>
      </c>
      <c r="L313">
        <v>3</v>
      </c>
      <c r="M313" s="1">
        <v>0.29125806300000001</v>
      </c>
      <c r="N313" s="1" t="str">
        <f t="shared" si="4"/>
        <v/>
      </c>
      <c r="O313">
        <v>147</v>
      </c>
      <c r="P313" s="1">
        <v>5.7024459999999999E-3</v>
      </c>
      <c r="Q313" s="1">
        <v>0.6</v>
      </c>
      <c r="R313" s="38">
        <v>12.379637799999999</v>
      </c>
    </row>
    <row r="314" spans="1:18" x14ac:dyDescent="0.35">
      <c r="A314">
        <v>3</v>
      </c>
      <c r="B314">
        <v>100</v>
      </c>
      <c r="C314">
        <v>1000</v>
      </c>
      <c r="D314">
        <v>2</v>
      </c>
      <c r="E314" s="38">
        <v>23202.226600000002</v>
      </c>
      <c r="F314" s="38">
        <v>4998.9645829999999</v>
      </c>
      <c r="G314" s="38">
        <v>7473.1894979999997</v>
      </c>
      <c r="H314" s="38">
        <v>7521.6230599999999</v>
      </c>
      <c r="I314" s="38">
        <v>1805.3116170000001</v>
      </c>
      <c r="J314" s="27">
        <v>582.49031109999999</v>
      </c>
      <c r="K314" s="38">
        <v>820.64753089999999</v>
      </c>
      <c r="L314">
        <v>3</v>
      </c>
      <c r="M314" s="1">
        <v>0.28885211</v>
      </c>
      <c r="N314" s="1" t="str">
        <f t="shared" si="4"/>
        <v/>
      </c>
      <c r="O314">
        <v>167</v>
      </c>
      <c r="P314" s="1">
        <v>9.0227720000000001E-3</v>
      </c>
      <c r="Q314" s="1">
        <v>0.6</v>
      </c>
      <c r="R314" s="38">
        <v>12.379637799999999</v>
      </c>
    </row>
    <row r="315" spans="1:18" x14ac:dyDescent="0.35">
      <c r="A315">
        <v>3</v>
      </c>
      <c r="B315">
        <v>100</v>
      </c>
      <c r="C315">
        <v>1000</v>
      </c>
      <c r="D315">
        <v>3</v>
      </c>
      <c r="E315" s="38">
        <v>33142.782630000002</v>
      </c>
      <c r="F315" s="38">
        <v>7247.527067</v>
      </c>
      <c r="G315" s="38">
        <v>10074.10615</v>
      </c>
      <c r="H315" s="38">
        <v>10149.94045</v>
      </c>
      <c r="I315" s="38">
        <v>4146.2841440000002</v>
      </c>
      <c r="J315" s="27">
        <v>582.49031109999999</v>
      </c>
      <c r="K315" s="38">
        <v>942.43450789999997</v>
      </c>
      <c r="L315">
        <v>4</v>
      </c>
      <c r="M315" s="1">
        <v>0.38978710999999999</v>
      </c>
      <c r="N315" s="1">
        <f t="shared" si="4"/>
        <v>0.28774198458307965</v>
      </c>
      <c r="O315">
        <v>300</v>
      </c>
      <c r="P315" s="1">
        <v>8.3667126999999994E-2</v>
      </c>
      <c r="Q315" s="1">
        <v>0.6</v>
      </c>
      <c r="R315" s="38">
        <v>12.379637799999999</v>
      </c>
    </row>
    <row r="316" spans="1:18" x14ac:dyDescent="0.35">
      <c r="A316">
        <v>3</v>
      </c>
      <c r="B316">
        <v>100</v>
      </c>
      <c r="C316">
        <v>1000</v>
      </c>
      <c r="D316">
        <v>1</v>
      </c>
      <c r="E316" s="38">
        <v>25690.863499999999</v>
      </c>
      <c r="F316" s="38">
        <v>5614.6865760000001</v>
      </c>
      <c r="G316" s="38">
        <v>8678.4930459999996</v>
      </c>
      <c r="H316" s="38">
        <v>8704.5434170000008</v>
      </c>
      <c r="I316" s="38">
        <v>1450.892372</v>
      </c>
      <c r="J316" s="27">
        <v>582.49031109999999</v>
      </c>
      <c r="K316" s="38">
        <v>659.75777749999997</v>
      </c>
      <c r="L316">
        <v>2</v>
      </c>
      <c r="M316" s="1">
        <v>0.33427967800000002</v>
      </c>
      <c r="N316" s="1" t="str">
        <f t="shared" si="4"/>
        <v/>
      </c>
      <c r="O316">
        <v>300</v>
      </c>
      <c r="P316" s="1">
        <v>1.0294395E-2</v>
      </c>
      <c r="Q316" s="1">
        <v>0.4</v>
      </c>
      <c r="R316" s="38">
        <v>27.854185040000001</v>
      </c>
    </row>
    <row r="317" spans="1:18" x14ac:dyDescent="0.35">
      <c r="A317">
        <v>3</v>
      </c>
      <c r="B317">
        <v>100</v>
      </c>
      <c r="C317">
        <v>1000</v>
      </c>
      <c r="D317">
        <v>2</v>
      </c>
      <c r="E317" s="38">
        <v>25799.620439999999</v>
      </c>
      <c r="F317" s="38">
        <v>7498.5891730000003</v>
      </c>
      <c r="G317" s="38">
        <v>7526.2712259999998</v>
      </c>
      <c r="H317" s="38">
        <v>7565.6747699999996</v>
      </c>
      <c r="I317" s="38">
        <v>1805.6803709999999</v>
      </c>
      <c r="J317" s="27">
        <v>582.49031109999999</v>
      </c>
      <c r="K317" s="38">
        <v>820.9145886</v>
      </c>
      <c r="L317">
        <v>3</v>
      </c>
      <c r="M317" s="1">
        <v>0.29054382299999998</v>
      </c>
      <c r="N317" s="1" t="str">
        <f t="shared" si="4"/>
        <v/>
      </c>
      <c r="O317">
        <v>300</v>
      </c>
      <c r="P317" s="1">
        <v>1.2970705000000001E-2</v>
      </c>
      <c r="Q317" s="1">
        <v>0.4</v>
      </c>
      <c r="R317" s="38">
        <v>27.854185040000001</v>
      </c>
    </row>
    <row r="318" spans="1:18" x14ac:dyDescent="0.35">
      <c r="A318">
        <v>3</v>
      </c>
      <c r="B318">
        <v>100</v>
      </c>
      <c r="C318">
        <v>1000</v>
      </c>
      <c r="D318">
        <v>3</v>
      </c>
      <c r="E318" s="38">
        <v>36758.041850000001</v>
      </c>
      <c r="F318" s="38">
        <v>9360.9740720000009</v>
      </c>
      <c r="G318" s="38">
        <v>11165.73323</v>
      </c>
      <c r="H318" s="38">
        <v>11218.80989</v>
      </c>
      <c r="I318" s="38">
        <v>3610.3346620000002</v>
      </c>
      <c r="J318" s="27">
        <v>582.49031109999999</v>
      </c>
      <c r="K318" s="38">
        <v>819.69967880000002</v>
      </c>
      <c r="L318">
        <v>3</v>
      </c>
      <c r="M318" s="1">
        <v>0.43083479200000002</v>
      </c>
      <c r="N318" s="1">
        <f t="shared" si="4"/>
        <v>0.28611970528704256</v>
      </c>
      <c r="O318">
        <v>301</v>
      </c>
      <c r="P318" s="1">
        <v>4.969705E-2</v>
      </c>
      <c r="Q318" s="1">
        <v>0.4</v>
      </c>
      <c r="R318" s="38">
        <v>27.854185040000001</v>
      </c>
    </row>
    <row r="319" spans="1:18" x14ac:dyDescent="0.35">
      <c r="A319">
        <v>3</v>
      </c>
      <c r="B319">
        <v>100</v>
      </c>
      <c r="C319">
        <v>2000</v>
      </c>
      <c r="D319">
        <v>1</v>
      </c>
      <c r="E319" s="38">
        <v>25030.875510000002</v>
      </c>
      <c r="F319" s="38">
        <v>5006.2601210000003</v>
      </c>
      <c r="G319" s="38">
        <v>8641.5002719999993</v>
      </c>
      <c r="H319" s="38">
        <v>8667.5506399999995</v>
      </c>
      <c r="I319" s="38">
        <v>1466.5493269999999</v>
      </c>
      <c r="J319" s="27">
        <v>582.49031109999999</v>
      </c>
      <c r="K319" s="38">
        <v>666.52483619999998</v>
      </c>
      <c r="L319">
        <v>2</v>
      </c>
      <c r="M319" s="1">
        <v>0.332859036</v>
      </c>
      <c r="N319" s="1" t="str">
        <f t="shared" si="4"/>
        <v/>
      </c>
      <c r="O319">
        <v>300</v>
      </c>
      <c r="P319" s="1">
        <v>1.7399286E-2</v>
      </c>
      <c r="Q319" s="1">
        <v>0.8</v>
      </c>
      <c r="R319" s="38">
        <v>7.671289861</v>
      </c>
    </row>
    <row r="320" spans="1:18" x14ac:dyDescent="0.35">
      <c r="A320">
        <v>3</v>
      </c>
      <c r="B320">
        <v>100</v>
      </c>
      <c r="C320">
        <v>2000</v>
      </c>
      <c r="D320">
        <v>2</v>
      </c>
      <c r="E320" s="38">
        <v>25083.5337</v>
      </c>
      <c r="F320" s="38">
        <v>5002.9765230000003</v>
      </c>
      <c r="G320" s="38">
        <v>8672.8401150000009</v>
      </c>
      <c r="H320" s="38">
        <v>8696.931928</v>
      </c>
      <c r="I320" s="38">
        <v>1461.762277</v>
      </c>
      <c r="J320" s="27">
        <v>582.49031109999999</v>
      </c>
      <c r="K320" s="38">
        <v>666.5325464</v>
      </c>
      <c r="L320">
        <v>2</v>
      </c>
      <c r="M320" s="1">
        <v>0.333987374</v>
      </c>
      <c r="N320" s="1" t="str">
        <f t="shared" si="4"/>
        <v/>
      </c>
      <c r="O320">
        <v>89</v>
      </c>
      <c r="P320" s="1">
        <v>9.8034479999999993E-3</v>
      </c>
      <c r="Q320" s="1">
        <v>0.8</v>
      </c>
      <c r="R320" s="38">
        <v>7.671289861</v>
      </c>
    </row>
    <row r="321" spans="1:18" x14ac:dyDescent="0.35">
      <c r="A321">
        <v>3</v>
      </c>
      <c r="B321">
        <v>100</v>
      </c>
      <c r="C321">
        <v>2000</v>
      </c>
      <c r="D321">
        <v>3</v>
      </c>
      <c r="E321" s="38">
        <v>34394.622960000001</v>
      </c>
      <c r="F321" s="38">
        <v>5406.6196710000004</v>
      </c>
      <c r="G321" s="38">
        <v>12404.15047</v>
      </c>
      <c r="H321" s="38">
        <v>12442.40625</v>
      </c>
      <c r="I321" s="38">
        <v>2899.1973699999999</v>
      </c>
      <c r="J321" s="27">
        <v>582.49031109999999</v>
      </c>
      <c r="K321" s="38">
        <v>659.75889570000004</v>
      </c>
      <c r="L321">
        <v>2</v>
      </c>
      <c r="M321" s="1">
        <v>0.47782443600000002</v>
      </c>
      <c r="N321" s="1">
        <f t="shared" si="4"/>
        <v>0.31367797202053455</v>
      </c>
      <c r="O321">
        <v>197</v>
      </c>
      <c r="P321" s="1">
        <v>8.8397430000000006E-3</v>
      </c>
      <c r="Q321" s="1">
        <v>0.8</v>
      </c>
      <c r="R321" s="38">
        <v>7.671289861</v>
      </c>
    </row>
    <row r="322" spans="1:18" x14ac:dyDescent="0.35">
      <c r="A322">
        <v>3</v>
      </c>
      <c r="B322">
        <v>100</v>
      </c>
      <c r="C322">
        <v>2000</v>
      </c>
      <c r="D322">
        <v>1</v>
      </c>
      <c r="E322" s="38">
        <v>26732.26829</v>
      </c>
      <c r="F322" s="38">
        <v>6683.3616650000004</v>
      </c>
      <c r="G322" s="38">
        <v>8654.9101680000003</v>
      </c>
      <c r="H322" s="38">
        <v>8678.4248619999998</v>
      </c>
      <c r="I322" s="38">
        <v>1466.5518440000001</v>
      </c>
      <c r="J322" s="27">
        <v>582.49031109999999</v>
      </c>
      <c r="K322" s="38">
        <v>666.52943830000004</v>
      </c>
      <c r="L322">
        <v>2</v>
      </c>
      <c r="M322" s="1">
        <v>0.33327665000000001</v>
      </c>
      <c r="N322" s="1" t="str">
        <f t="shared" si="4"/>
        <v/>
      </c>
      <c r="O322">
        <v>301</v>
      </c>
      <c r="P322" s="1">
        <v>5.1232965999999998E-2</v>
      </c>
      <c r="Q322" s="1">
        <v>0.6</v>
      </c>
      <c r="R322" s="38">
        <v>20.456772959999999</v>
      </c>
    </row>
    <row r="323" spans="1:18" x14ac:dyDescent="0.35">
      <c r="A323">
        <v>3</v>
      </c>
      <c r="B323">
        <v>100</v>
      </c>
      <c r="C323">
        <v>2000</v>
      </c>
      <c r="D323">
        <v>2</v>
      </c>
      <c r="E323" s="38">
        <v>26701.63161</v>
      </c>
      <c r="F323" s="38">
        <v>3908.190423</v>
      </c>
      <c r="G323" s="38">
        <v>10338.097110000001</v>
      </c>
      <c r="H323" s="38">
        <v>10355.6684</v>
      </c>
      <c r="I323" s="38">
        <v>1042.8926289999999</v>
      </c>
      <c r="J323" s="27">
        <v>582.49031109999999</v>
      </c>
      <c r="K323" s="38">
        <v>474.29273619999998</v>
      </c>
      <c r="L323">
        <v>1</v>
      </c>
      <c r="M323" s="1">
        <v>0.39768765900000003</v>
      </c>
      <c r="N323" s="1" t="str">
        <f t="shared" si="4"/>
        <v/>
      </c>
      <c r="O323">
        <v>202</v>
      </c>
      <c r="P323" s="1">
        <v>5.7522229999999999E-3</v>
      </c>
      <c r="Q323" s="1">
        <v>0.6</v>
      </c>
      <c r="R323" s="38">
        <v>20.456772959999999</v>
      </c>
    </row>
    <row r="324" spans="1:18" x14ac:dyDescent="0.35">
      <c r="A324">
        <v>3</v>
      </c>
      <c r="B324">
        <v>100</v>
      </c>
      <c r="C324">
        <v>2000</v>
      </c>
      <c r="D324">
        <v>3</v>
      </c>
      <c r="E324" s="38">
        <v>36754.467539999998</v>
      </c>
      <c r="F324" s="38">
        <v>7745.7833620000001</v>
      </c>
      <c r="G324" s="38">
        <v>12415.276610000001</v>
      </c>
      <c r="H324" s="38">
        <v>12456.27765</v>
      </c>
      <c r="I324" s="38">
        <v>2895.1779889999998</v>
      </c>
      <c r="J324" s="27">
        <v>582.49031109999999</v>
      </c>
      <c r="K324" s="38">
        <v>659.46161129999996</v>
      </c>
      <c r="L324">
        <v>2</v>
      </c>
      <c r="M324" s="1">
        <v>0.47835713800000002</v>
      </c>
      <c r="N324" s="1">
        <f t="shared" ref="N324:N387" si="5">IF(D324&lt;&gt;3,"",(SUMIFS($E:$E,$A:$A,A324,$B:$B,B324,$C:$C,C324,$Q:$Q,Q324,$D:$D,1)+SUMIFS($E:$E,$A:$A,A324,$B:$B,B324,$C:$C,C324,$Q:$Q,Q324,$D:$D,2)-E324)/(SUMIFS($E:$E,$A:$A,A324,$B:$B,B324,$C:$C,C324,$Q:$Q,Q324,$D:$D,1)+SUMIFS($E:$E,$A:$A,A324,$B:$B,B324,$C:$C,C324,$Q:$Q,Q324,$D:$D,2)))</f>
        <v>0.3121507580621119</v>
      </c>
      <c r="O324">
        <v>213</v>
      </c>
      <c r="P324" s="1">
        <v>7.3617190000000001E-3</v>
      </c>
      <c r="Q324" s="1">
        <v>0.6</v>
      </c>
      <c r="R324" s="38">
        <v>20.456772959999999</v>
      </c>
    </row>
    <row r="325" spans="1:18" x14ac:dyDescent="0.35">
      <c r="A325">
        <v>3</v>
      </c>
      <c r="B325">
        <v>100</v>
      </c>
      <c r="C325">
        <v>2000</v>
      </c>
      <c r="D325">
        <v>1</v>
      </c>
      <c r="E325" s="38">
        <v>29121.57632</v>
      </c>
      <c r="F325" s="38">
        <v>6299.1246440000004</v>
      </c>
      <c r="G325" s="38">
        <v>10355.020109999999</v>
      </c>
      <c r="H325" s="38">
        <v>10366.3117</v>
      </c>
      <c r="I325" s="38">
        <v>1044.2922160000001</v>
      </c>
      <c r="J325" s="27">
        <v>582.49031109999999</v>
      </c>
      <c r="K325" s="38">
        <v>474.33734520000002</v>
      </c>
      <c r="L325">
        <v>1</v>
      </c>
      <c r="M325" s="1">
        <v>0.39809639299999999</v>
      </c>
      <c r="N325" s="1" t="str">
        <f t="shared" si="5"/>
        <v/>
      </c>
      <c r="O325">
        <v>61</v>
      </c>
      <c r="P325" s="1">
        <v>7.5242699999999996E-4</v>
      </c>
      <c r="Q325" s="1">
        <v>0.4</v>
      </c>
      <c r="R325" s="38">
        <v>46.027739160000003</v>
      </c>
    </row>
    <row r="326" spans="1:18" x14ac:dyDescent="0.35">
      <c r="A326">
        <v>3</v>
      </c>
      <c r="B326">
        <v>100</v>
      </c>
      <c r="C326">
        <v>2000</v>
      </c>
      <c r="D326">
        <v>2</v>
      </c>
      <c r="E326" s="38">
        <v>29149.847860000002</v>
      </c>
      <c r="F326" s="38">
        <v>6293.4284299999999</v>
      </c>
      <c r="G326" s="38">
        <v>10370.62593</v>
      </c>
      <c r="H326" s="38">
        <v>10386.11787</v>
      </c>
      <c r="I326" s="38">
        <v>1042.892613</v>
      </c>
      <c r="J326" s="27">
        <v>582.49031109999999</v>
      </c>
      <c r="K326" s="38">
        <v>474.2926999</v>
      </c>
      <c r="L326">
        <v>1</v>
      </c>
      <c r="M326" s="1">
        <v>0.39885700699999999</v>
      </c>
      <c r="N326" s="1" t="str">
        <f t="shared" si="5"/>
        <v/>
      </c>
      <c r="O326">
        <v>300</v>
      </c>
      <c r="P326" s="1">
        <v>6.1811956000000001E-2</v>
      </c>
      <c r="Q326" s="1">
        <v>0.4</v>
      </c>
      <c r="R326" s="38">
        <v>46.027739160000003</v>
      </c>
    </row>
    <row r="327" spans="1:18" x14ac:dyDescent="0.35">
      <c r="A327">
        <v>3</v>
      </c>
      <c r="B327">
        <v>100</v>
      </c>
      <c r="C327">
        <v>2000</v>
      </c>
      <c r="D327">
        <v>3</v>
      </c>
      <c r="E327" s="38">
        <v>41033.696170000003</v>
      </c>
      <c r="F327" s="38">
        <v>8075.8359069999997</v>
      </c>
      <c r="G327" s="38">
        <v>14898.133809999999</v>
      </c>
      <c r="H327" s="38">
        <v>14915.776089999999</v>
      </c>
      <c r="I327" s="38">
        <v>2087.165332</v>
      </c>
      <c r="J327" s="27">
        <v>582.49031109999999</v>
      </c>
      <c r="K327" s="38">
        <v>474.29472090000002</v>
      </c>
      <c r="L327">
        <v>1</v>
      </c>
      <c r="M327" s="1">
        <v>0.57280900199999996</v>
      </c>
      <c r="N327" s="1">
        <f t="shared" si="5"/>
        <v>0.29581786017024025</v>
      </c>
      <c r="O327">
        <v>300</v>
      </c>
      <c r="P327" s="1">
        <v>1.2013503E-2</v>
      </c>
      <c r="Q327" s="1">
        <v>0.4</v>
      </c>
      <c r="R327" s="38">
        <v>46.027739160000003</v>
      </c>
    </row>
    <row r="328" spans="1:18" x14ac:dyDescent="0.35">
      <c r="A328">
        <v>4</v>
      </c>
      <c r="B328">
        <v>10</v>
      </c>
      <c r="C328">
        <v>500</v>
      </c>
      <c r="D328">
        <v>1</v>
      </c>
      <c r="E328" s="38">
        <v>20078.251639999999</v>
      </c>
      <c r="F328" s="38">
        <v>3235.1205089999999</v>
      </c>
      <c r="G328" s="38">
        <v>7414.6748109999999</v>
      </c>
      <c r="H328" s="38">
        <v>5380.2312199999997</v>
      </c>
      <c r="I328" s="38">
        <v>2372.338843</v>
      </c>
      <c r="J328" s="27">
        <v>606.80188980000003</v>
      </c>
      <c r="K328" s="38">
        <v>1069.084372</v>
      </c>
      <c r="L328">
        <v>5</v>
      </c>
      <c r="M328" s="1">
        <v>0.81640022899999998</v>
      </c>
      <c r="N328" s="1" t="str">
        <f t="shared" si="5"/>
        <v/>
      </c>
      <c r="O328">
        <v>49</v>
      </c>
      <c r="P328" s="1">
        <v>4.8634949999999998E-3</v>
      </c>
      <c r="Q328" s="1">
        <v>0.8</v>
      </c>
      <c r="R328" s="38">
        <v>3.4644697820000001</v>
      </c>
    </row>
    <row r="329" spans="1:18" x14ac:dyDescent="0.35">
      <c r="A329">
        <v>4</v>
      </c>
      <c r="B329">
        <v>10</v>
      </c>
      <c r="C329">
        <v>500</v>
      </c>
      <c r="D329">
        <v>2</v>
      </c>
      <c r="E329" s="38">
        <v>19843.32732</v>
      </c>
      <c r="F329" s="38">
        <v>3201.8629689999998</v>
      </c>
      <c r="G329" s="38">
        <v>7392.3782110000002</v>
      </c>
      <c r="H329" s="38">
        <v>5315.6665069999999</v>
      </c>
      <c r="I329" s="38">
        <v>2265.0120590000001</v>
      </c>
      <c r="J329" s="27">
        <v>606.80188980000003</v>
      </c>
      <c r="K329" s="38">
        <v>1061.605681</v>
      </c>
      <c r="L329">
        <v>5</v>
      </c>
      <c r="M329" s="1">
        <v>0.806603132</v>
      </c>
      <c r="N329" s="1" t="str">
        <f t="shared" si="5"/>
        <v/>
      </c>
      <c r="O329">
        <v>48</v>
      </c>
      <c r="P329" s="1">
        <v>7.3789670000000002E-3</v>
      </c>
      <c r="Q329" s="1">
        <v>0.8</v>
      </c>
      <c r="R329" s="38">
        <v>3.4644697820000001</v>
      </c>
    </row>
    <row r="330" spans="1:18" x14ac:dyDescent="0.35">
      <c r="A330">
        <v>4</v>
      </c>
      <c r="B330">
        <v>10</v>
      </c>
      <c r="C330">
        <v>500</v>
      </c>
      <c r="D330">
        <v>3</v>
      </c>
      <c r="E330" s="38">
        <v>28984.756730000001</v>
      </c>
      <c r="F330" s="38">
        <v>5270.2557989999996</v>
      </c>
      <c r="G330" s="38">
        <v>10329.428309999999</v>
      </c>
      <c r="H330" s="38">
        <v>5664.8236189999998</v>
      </c>
      <c r="I330" s="38">
        <v>5791.089962</v>
      </c>
      <c r="J330" s="27">
        <v>606.80188980000003</v>
      </c>
      <c r="K330" s="38">
        <v>1322.35715</v>
      </c>
      <c r="L330">
        <v>8</v>
      </c>
      <c r="M330" s="1">
        <v>0.85958448899999995</v>
      </c>
      <c r="N330" s="1">
        <f t="shared" si="5"/>
        <v>0.27395765685917145</v>
      </c>
      <c r="O330">
        <v>19</v>
      </c>
      <c r="P330" s="1">
        <v>9.971578E-3</v>
      </c>
      <c r="Q330" s="1">
        <v>0.8</v>
      </c>
      <c r="R330" s="38">
        <v>3.4644697820000001</v>
      </c>
    </row>
    <row r="331" spans="1:18" x14ac:dyDescent="0.35">
      <c r="A331">
        <v>4</v>
      </c>
      <c r="B331">
        <v>10</v>
      </c>
      <c r="C331">
        <v>500</v>
      </c>
      <c r="D331">
        <v>1</v>
      </c>
      <c r="E331" s="38">
        <v>21314.233359999998</v>
      </c>
      <c r="F331" s="38">
        <v>4460.34645</v>
      </c>
      <c r="G331" s="38">
        <v>7425.0458129999997</v>
      </c>
      <c r="H331" s="38">
        <v>5380.2312199999997</v>
      </c>
      <c r="I331" s="38">
        <v>2372.3694620000001</v>
      </c>
      <c r="J331" s="27">
        <v>606.80188980000003</v>
      </c>
      <c r="K331" s="38">
        <v>1069.4385239999999</v>
      </c>
      <c r="L331">
        <v>5</v>
      </c>
      <c r="M331" s="1">
        <v>0.81640022899999998</v>
      </c>
      <c r="N331" s="1" t="str">
        <f t="shared" si="5"/>
        <v/>
      </c>
      <c r="O331">
        <v>74</v>
      </c>
      <c r="P331" s="1">
        <v>7.3074689999999996E-3</v>
      </c>
      <c r="Q331" s="1">
        <v>0.6</v>
      </c>
      <c r="R331" s="38">
        <v>9.2385860839999996</v>
      </c>
    </row>
    <row r="332" spans="1:18" x14ac:dyDescent="0.35">
      <c r="A332">
        <v>4</v>
      </c>
      <c r="B332">
        <v>10</v>
      </c>
      <c r="C332">
        <v>500</v>
      </c>
      <c r="D332">
        <v>2</v>
      </c>
      <c r="E332" s="38">
        <v>21081.486720000001</v>
      </c>
      <c r="F332" s="38">
        <v>4389.6835979999996</v>
      </c>
      <c r="G332" s="38">
        <v>7483.0233930000004</v>
      </c>
      <c r="H332" s="38">
        <v>5245.8208539999996</v>
      </c>
      <c r="I332" s="38">
        <v>2286.8547939999999</v>
      </c>
      <c r="J332" s="27">
        <v>606.80188980000003</v>
      </c>
      <c r="K332" s="38">
        <v>1069.302193</v>
      </c>
      <c r="L332">
        <v>5</v>
      </c>
      <c r="M332" s="1">
        <v>0.79600470199999995</v>
      </c>
      <c r="N332" s="1" t="str">
        <f t="shared" si="5"/>
        <v/>
      </c>
      <c r="O332">
        <v>56</v>
      </c>
      <c r="P332" s="1">
        <v>7.8625840000000006E-3</v>
      </c>
      <c r="Q332" s="1">
        <v>0.6</v>
      </c>
      <c r="R332" s="38">
        <v>9.2385860839999996</v>
      </c>
    </row>
    <row r="333" spans="1:18" x14ac:dyDescent="0.35">
      <c r="A333">
        <v>4</v>
      </c>
      <c r="B333">
        <v>10</v>
      </c>
      <c r="C333">
        <v>500</v>
      </c>
      <c r="D333">
        <v>3</v>
      </c>
      <c r="E333" s="38">
        <v>31125.625489999999</v>
      </c>
      <c r="F333" s="38">
        <v>7381.054024</v>
      </c>
      <c r="G333" s="38">
        <v>10476.80805</v>
      </c>
      <c r="H333" s="38">
        <v>5559.8538129999997</v>
      </c>
      <c r="I333" s="38">
        <v>5781.8911589999998</v>
      </c>
      <c r="J333" s="27">
        <v>606.80188980000003</v>
      </c>
      <c r="K333" s="38">
        <v>1319.216555</v>
      </c>
      <c r="L333">
        <v>8</v>
      </c>
      <c r="M333" s="1">
        <v>0.843656293</v>
      </c>
      <c r="N333" s="1">
        <f t="shared" si="5"/>
        <v>0.26583095106613414</v>
      </c>
      <c r="O333">
        <v>74</v>
      </c>
      <c r="P333" s="1">
        <v>9.8051849999999992E-3</v>
      </c>
      <c r="Q333" s="1">
        <v>0.6</v>
      </c>
      <c r="R333" s="38">
        <v>9.2385860839999996</v>
      </c>
    </row>
    <row r="334" spans="1:18" x14ac:dyDescent="0.35">
      <c r="A334">
        <v>4</v>
      </c>
      <c r="B334">
        <v>10</v>
      </c>
      <c r="C334">
        <v>500</v>
      </c>
      <c r="D334">
        <v>1</v>
      </c>
      <c r="E334" s="38">
        <v>23779.674289999999</v>
      </c>
      <c r="F334" s="38">
        <v>6910.7794540000004</v>
      </c>
      <c r="G334" s="38">
        <v>7418.6638670000002</v>
      </c>
      <c r="H334" s="38">
        <v>5401.621134</v>
      </c>
      <c r="I334" s="38">
        <v>2372.3694949999999</v>
      </c>
      <c r="J334" s="27">
        <v>606.80188980000003</v>
      </c>
      <c r="K334" s="38">
        <v>1069.4384520000001</v>
      </c>
      <c r="L334">
        <v>5</v>
      </c>
      <c r="M334" s="1">
        <v>0.81964595100000004</v>
      </c>
      <c r="N334" s="1" t="str">
        <f t="shared" si="5"/>
        <v/>
      </c>
      <c r="O334">
        <v>116</v>
      </c>
      <c r="P334" s="1">
        <v>8.2130109999999992E-3</v>
      </c>
      <c r="Q334" s="1">
        <v>0.4</v>
      </c>
      <c r="R334" s="38">
        <v>20.78681869</v>
      </c>
    </row>
    <row r="335" spans="1:18" x14ac:dyDescent="0.35">
      <c r="A335">
        <v>4</v>
      </c>
      <c r="B335">
        <v>10</v>
      </c>
      <c r="C335">
        <v>500</v>
      </c>
      <c r="D335">
        <v>2</v>
      </c>
      <c r="E335" s="38">
        <v>23358.355619999998</v>
      </c>
      <c r="F335" s="38">
        <v>6708.3004689999998</v>
      </c>
      <c r="G335" s="38">
        <v>7402.3263390000002</v>
      </c>
      <c r="H335" s="38">
        <v>5315.6665069999999</v>
      </c>
      <c r="I335" s="38">
        <v>2263.4647209999998</v>
      </c>
      <c r="J335" s="27">
        <v>606.80188980000003</v>
      </c>
      <c r="K335" s="38">
        <v>1061.7956919999999</v>
      </c>
      <c r="L335">
        <v>5</v>
      </c>
      <c r="M335" s="1">
        <v>0.806603132</v>
      </c>
      <c r="N335" s="1" t="str">
        <f t="shared" si="5"/>
        <v/>
      </c>
      <c r="O335">
        <v>71</v>
      </c>
      <c r="P335" s="1">
        <v>9.8304699999999991E-3</v>
      </c>
      <c r="Q335" s="1">
        <v>0.4</v>
      </c>
      <c r="R335" s="38">
        <v>20.78681869</v>
      </c>
    </row>
    <row r="336" spans="1:18" x14ac:dyDescent="0.35">
      <c r="A336">
        <v>4</v>
      </c>
      <c r="B336">
        <v>10</v>
      </c>
      <c r="C336">
        <v>500</v>
      </c>
      <c r="D336">
        <v>3</v>
      </c>
      <c r="E336" s="38">
        <v>34965.897270000001</v>
      </c>
      <c r="F336" s="38">
        <v>8628.1133580000005</v>
      </c>
      <c r="G336" s="38">
        <v>14067.63933</v>
      </c>
      <c r="H336" s="38">
        <v>5934.2376270000004</v>
      </c>
      <c r="I336" s="38">
        <v>4660.02081</v>
      </c>
      <c r="J336" s="27">
        <v>606.80188980000003</v>
      </c>
      <c r="K336" s="38">
        <v>1069.084253</v>
      </c>
      <c r="L336">
        <v>5</v>
      </c>
      <c r="M336" s="1">
        <v>0.90046556799999999</v>
      </c>
      <c r="N336" s="1">
        <f t="shared" si="5"/>
        <v>0.25822319395274018</v>
      </c>
      <c r="O336">
        <v>300</v>
      </c>
      <c r="P336" s="1">
        <v>1.513637E-2</v>
      </c>
      <c r="Q336" s="1">
        <v>0.4</v>
      </c>
      <c r="R336" s="38">
        <v>20.78681869</v>
      </c>
    </row>
    <row r="337" spans="1:18" x14ac:dyDescent="0.35">
      <c r="A337">
        <v>4</v>
      </c>
      <c r="B337">
        <v>10</v>
      </c>
      <c r="C337">
        <v>1000</v>
      </c>
      <c r="D337">
        <v>1</v>
      </c>
      <c r="E337" s="38">
        <v>23127.09648</v>
      </c>
      <c r="F337" s="38">
        <v>5081.8243810000004</v>
      </c>
      <c r="G337" s="38">
        <v>8812.4775430000009</v>
      </c>
      <c r="H337" s="38">
        <v>5547.3486149999999</v>
      </c>
      <c r="I337" s="38">
        <v>2122.2948350000001</v>
      </c>
      <c r="J337" s="27">
        <v>606.80188980000003</v>
      </c>
      <c r="K337" s="38">
        <v>956.34921399999996</v>
      </c>
      <c r="L337">
        <v>4</v>
      </c>
      <c r="M337" s="1">
        <v>0.841758746</v>
      </c>
      <c r="N337" s="1" t="str">
        <f t="shared" si="5"/>
        <v/>
      </c>
      <c r="O337">
        <v>34</v>
      </c>
      <c r="P337" s="1">
        <v>9.9286630000000008E-3</v>
      </c>
      <c r="Q337" s="1">
        <v>0.8</v>
      </c>
      <c r="R337" s="38">
        <v>5.6990969419999997</v>
      </c>
    </row>
    <row r="338" spans="1:18" x14ac:dyDescent="0.35">
      <c r="A338">
        <v>4</v>
      </c>
      <c r="B338">
        <v>10</v>
      </c>
      <c r="C338">
        <v>1000</v>
      </c>
      <c r="D338">
        <v>2</v>
      </c>
      <c r="E338" s="38">
        <v>22516.257430000001</v>
      </c>
      <c r="F338" s="38">
        <v>5046.6030380000002</v>
      </c>
      <c r="G338" s="38">
        <v>8318.4980469999991</v>
      </c>
      <c r="H338" s="38">
        <v>5533.6240699999998</v>
      </c>
      <c r="I338" s="38">
        <v>2053.19841</v>
      </c>
      <c r="J338" s="27">
        <v>606.80188980000003</v>
      </c>
      <c r="K338" s="38">
        <v>957.53197850000004</v>
      </c>
      <c r="L338">
        <v>4</v>
      </c>
      <c r="M338" s="1">
        <v>0.83967617299999997</v>
      </c>
      <c r="N338" s="1" t="str">
        <f t="shared" si="5"/>
        <v/>
      </c>
      <c r="O338">
        <v>33</v>
      </c>
      <c r="P338" s="1">
        <v>1.492267E-3</v>
      </c>
      <c r="Q338" s="1">
        <v>0.8</v>
      </c>
      <c r="R338" s="38">
        <v>5.6990969419999997</v>
      </c>
    </row>
    <row r="339" spans="1:18" x14ac:dyDescent="0.35">
      <c r="A339">
        <v>4</v>
      </c>
      <c r="B339">
        <v>10</v>
      </c>
      <c r="C339">
        <v>1000</v>
      </c>
      <c r="D339">
        <v>3</v>
      </c>
      <c r="E339" s="38">
        <v>33094.04062</v>
      </c>
      <c r="F339" s="38">
        <v>6680.1374450000003</v>
      </c>
      <c r="G339" s="38">
        <v>14121.814630000001</v>
      </c>
      <c r="H339" s="38">
        <v>5956.1817920000003</v>
      </c>
      <c r="I339" s="38">
        <v>4660.020751</v>
      </c>
      <c r="J339" s="27">
        <v>606.80188980000003</v>
      </c>
      <c r="K339" s="38">
        <v>1069.084108</v>
      </c>
      <c r="L339">
        <v>5</v>
      </c>
      <c r="M339" s="1">
        <v>0.90379539099999995</v>
      </c>
      <c r="N339" s="1">
        <f t="shared" si="5"/>
        <v>0.27494283866047309</v>
      </c>
      <c r="O339">
        <v>21</v>
      </c>
      <c r="P339" s="1">
        <v>9.1478329999999993E-3</v>
      </c>
      <c r="Q339" s="1">
        <v>0.8</v>
      </c>
      <c r="R339" s="38">
        <v>5.6990969419999997</v>
      </c>
    </row>
    <row r="340" spans="1:18" x14ac:dyDescent="0.35">
      <c r="A340">
        <v>4</v>
      </c>
      <c r="B340">
        <v>10</v>
      </c>
      <c r="C340">
        <v>1000</v>
      </c>
      <c r="D340">
        <v>1</v>
      </c>
      <c r="E340" s="38">
        <v>24790.792270000002</v>
      </c>
      <c r="F340" s="38">
        <v>6886.786486</v>
      </c>
      <c r="G340" s="38">
        <v>8627.5273949999992</v>
      </c>
      <c r="H340" s="38">
        <v>5589.8898840000002</v>
      </c>
      <c r="I340" s="38">
        <v>2123.708498</v>
      </c>
      <c r="J340" s="27">
        <v>606.80188980000003</v>
      </c>
      <c r="K340" s="38">
        <v>956.07811509999999</v>
      </c>
      <c r="L340">
        <v>4</v>
      </c>
      <c r="M340" s="1">
        <v>0.848213989</v>
      </c>
      <c r="N340" s="1" t="str">
        <f t="shared" si="5"/>
        <v/>
      </c>
      <c r="O340">
        <v>61</v>
      </c>
      <c r="P340" s="1">
        <v>1.4509550000000001E-3</v>
      </c>
      <c r="Q340" s="1">
        <v>0.6</v>
      </c>
      <c r="R340" s="38">
        <v>15.197591839999999</v>
      </c>
    </row>
    <row r="341" spans="1:18" x14ac:dyDescent="0.35">
      <c r="A341">
        <v>4</v>
      </c>
      <c r="B341">
        <v>10</v>
      </c>
      <c r="C341">
        <v>1000</v>
      </c>
      <c r="D341">
        <v>2</v>
      </c>
      <c r="E341" s="38">
        <v>24278.797610000001</v>
      </c>
      <c r="F341" s="38">
        <v>6786.5031630000003</v>
      </c>
      <c r="G341" s="38">
        <v>8344.921139</v>
      </c>
      <c r="H341" s="38">
        <v>5533.6240699999998</v>
      </c>
      <c r="I341" s="38">
        <v>2049.9335120000001</v>
      </c>
      <c r="J341" s="27">
        <v>606.80188980000003</v>
      </c>
      <c r="K341" s="38">
        <v>957.01383659999999</v>
      </c>
      <c r="L341">
        <v>4</v>
      </c>
      <c r="M341" s="1">
        <v>0.83967617299999997</v>
      </c>
      <c r="N341" s="1" t="str">
        <f t="shared" si="5"/>
        <v/>
      </c>
      <c r="O341">
        <v>72</v>
      </c>
      <c r="P341" s="1">
        <v>8.7351289999999995E-3</v>
      </c>
      <c r="Q341" s="1">
        <v>0.6</v>
      </c>
      <c r="R341" s="38">
        <v>15.197591839999999</v>
      </c>
    </row>
    <row r="342" spans="1:18" x14ac:dyDescent="0.35">
      <c r="A342">
        <v>4</v>
      </c>
      <c r="B342">
        <v>10</v>
      </c>
      <c r="C342">
        <v>1000</v>
      </c>
      <c r="D342">
        <v>3</v>
      </c>
      <c r="E342" s="38">
        <v>35818.151740000001</v>
      </c>
      <c r="F342" s="38">
        <v>9480.3667870000008</v>
      </c>
      <c r="G342" s="38">
        <v>14067.63933</v>
      </c>
      <c r="H342" s="38">
        <v>5934.2376270000004</v>
      </c>
      <c r="I342" s="38">
        <v>4660.0213450000001</v>
      </c>
      <c r="J342" s="27">
        <v>606.80188980000003</v>
      </c>
      <c r="K342" s="38">
        <v>1069.0847610000001</v>
      </c>
      <c r="L342">
        <v>5</v>
      </c>
      <c r="M342" s="1">
        <v>0.90046556799999999</v>
      </c>
      <c r="N342" s="1">
        <f t="shared" si="5"/>
        <v>0.27005398195514729</v>
      </c>
      <c r="O342">
        <v>58</v>
      </c>
      <c r="P342" s="1">
        <v>7.6756460000000004E-3</v>
      </c>
      <c r="Q342" s="1">
        <v>0.6</v>
      </c>
      <c r="R342" s="38">
        <v>15.197591839999999</v>
      </c>
    </row>
    <row r="343" spans="1:18" x14ac:dyDescent="0.35">
      <c r="A343">
        <v>4</v>
      </c>
      <c r="B343">
        <v>10</v>
      </c>
      <c r="C343">
        <v>1000</v>
      </c>
      <c r="D343">
        <v>1</v>
      </c>
      <c r="E343" s="38">
        <v>28460.352879999999</v>
      </c>
      <c r="F343" s="38">
        <v>10495.268889999999</v>
      </c>
      <c r="G343" s="38">
        <v>8650.5455000000002</v>
      </c>
      <c r="H343" s="38">
        <v>5627.9504809999999</v>
      </c>
      <c r="I343" s="38">
        <v>2123.7083130000001</v>
      </c>
      <c r="J343" s="27">
        <v>606.80188980000003</v>
      </c>
      <c r="K343" s="38">
        <v>956.07781450000004</v>
      </c>
      <c r="L343">
        <v>4</v>
      </c>
      <c r="M343" s="1">
        <v>0.85398933200000005</v>
      </c>
      <c r="N343" s="1" t="str">
        <f t="shared" si="5"/>
        <v/>
      </c>
      <c r="O343">
        <v>218</v>
      </c>
      <c r="P343" s="1">
        <v>9.6228730000000005E-3</v>
      </c>
      <c r="Q343" s="1">
        <v>0.4</v>
      </c>
      <c r="R343" s="38">
        <v>34.194581650000003</v>
      </c>
    </row>
    <row r="344" spans="1:18" x14ac:dyDescent="0.35">
      <c r="A344">
        <v>4</v>
      </c>
      <c r="B344">
        <v>10</v>
      </c>
      <c r="C344">
        <v>1000</v>
      </c>
      <c r="D344">
        <v>2</v>
      </c>
      <c r="E344" s="38">
        <v>27804.431430000001</v>
      </c>
      <c r="F344" s="38">
        <v>10269.63198</v>
      </c>
      <c r="G344" s="38">
        <v>8377.8786070000006</v>
      </c>
      <c r="H344" s="38">
        <v>5543.1717360000002</v>
      </c>
      <c r="I344" s="38">
        <v>2049.9334530000001</v>
      </c>
      <c r="J344" s="27">
        <v>606.80188980000003</v>
      </c>
      <c r="K344" s="38">
        <v>957.01377160000004</v>
      </c>
      <c r="L344">
        <v>4</v>
      </c>
      <c r="M344" s="1">
        <v>0.84112494299999996</v>
      </c>
      <c r="N344" s="1" t="str">
        <f t="shared" si="5"/>
        <v/>
      </c>
      <c r="O344">
        <v>196</v>
      </c>
      <c r="P344" s="1">
        <v>9.3245710000000002E-3</v>
      </c>
      <c r="Q344" s="1">
        <v>0.4</v>
      </c>
      <c r="R344" s="38">
        <v>34.194581650000003</v>
      </c>
    </row>
    <row r="345" spans="1:18" x14ac:dyDescent="0.35">
      <c r="A345">
        <v>4</v>
      </c>
      <c r="B345">
        <v>10</v>
      </c>
      <c r="C345">
        <v>1000</v>
      </c>
      <c r="D345">
        <v>3</v>
      </c>
      <c r="E345" s="38">
        <v>41481.29178</v>
      </c>
      <c r="F345" s="38">
        <v>13044.45593</v>
      </c>
      <c r="G345" s="38">
        <v>16654.654770000001</v>
      </c>
      <c r="H345" s="38">
        <v>6037.1415020000004</v>
      </c>
      <c r="I345" s="38">
        <v>4181.1998249999997</v>
      </c>
      <c r="J345" s="27">
        <v>606.80188980000003</v>
      </c>
      <c r="K345" s="38">
        <v>957.03786449999996</v>
      </c>
      <c r="L345">
        <v>4</v>
      </c>
      <c r="M345" s="1">
        <v>0.91608027700000005</v>
      </c>
      <c r="N345" s="1">
        <f t="shared" si="5"/>
        <v>0.26274858619466024</v>
      </c>
      <c r="O345">
        <v>301</v>
      </c>
      <c r="P345" s="1">
        <v>1.0298246E-2</v>
      </c>
      <c r="Q345" s="1">
        <v>0.4</v>
      </c>
      <c r="R345" s="38">
        <v>34.194581650000003</v>
      </c>
    </row>
    <row r="346" spans="1:18" x14ac:dyDescent="0.35">
      <c r="A346">
        <v>4</v>
      </c>
      <c r="B346">
        <v>10</v>
      </c>
      <c r="C346">
        <v>2000</v>
      </c>
      <c r="D346">
        <v>1</v>
      </c>
      <c r="E346" s="38">
        <v>27998.800609999998</v>
      </c>
      <c r="F346" s="38">
        <v>7758.1133749999999</v>
      </c>
      <c r="G346" s="38">
        <v>11053.44535</v>
      </c>
      <c r="H346" s="38">
        <v>5925.7068570000001</v>
      </c>
      <c r="I346" s="38">
        <v>1829.57305</v>
      </c>
      <c r="J346" s="27">
        <v>606.80188980000003</v>
      </c>
      <c r="K346" s="38">
        <v>825.16008810000005</v>
      </c>
      <c r="L346">
        <v>3</v>
      </c>
      <c r="M346" s="1">
        <v>0.89917110200000006</v>
      </c>
      <c r="N346" s="1" t="str">
        <f t="shared" si="5"/>
        <v/>
      </c>
      <c r="O346">
        <v>152</v>
      </c>
      <c r="P346" s="1">
        <v>6.0992249999999998E-3</v>
      </c>
      <c r="Q346" s="1">
        <v>0.8</v>
      </c>
      <c r="R346" s="38">
        <v>10.74365688</v>
      </c>
    </row>
    <row r="347" spans="1:18" x14ac:dyDescent="0.35">
      <c r="A347">
        <v>4</v>
      </c>
      <c r="B347">
        <v>10</v>
      </c>
      <c r="C347">
        <v>2000</v>
      </c>
      <c r="D347">
        <v>2</v>
      </c>
      <c r="E347" s="38">
        <v>27457.512760000001</v>
      </c>
      <c r="F347" s="38">
        <v>7690.9345579999999</v>
      </c>
      <c r="G347" s="38">
        <v>10751.398639999999</v>
      </c>
      <c r="H347" s="38">
        <v>5825.1310810000004</v>
      </c>
      <c r="I347" s="38">
        <v>1759.6636309999999</v>
      </c>
      <c r="J347" s="27">
        <v>606.80188980000003</v>
      </c>
      <c r="K347" s="38">
        <v>823.58295499999997</v>
      </c>
      <c r="L347">
        <v>3</v>
      </c>
      <c r="M347" s="1">
        <v>0.88390965899999996</v>
      </c>
      <c r="N347" s="1" t="str">
        <f t="shared" si="5"/>
        <v/>
      </c>
      <c r="O347">
        <v>303</v>
      </c>
      <c r="P347" s="1">
        <v>6.4995485000000006E-2</v>
      </c>
      <c r="Q347" s="1">
        <v>0.8</v>
      </c>
      <c r="R347" s="38">
        <v>10.74365688</v>
      </c>
    </row>
    <row r="348" spans="1:18" x14ac:dyDescent="0.35">
      <c r="A348">
        <v>4</v>
      </c>
      <c r="B348">
        <v>10</v>
      </c>
      <c r="C348">
        <v>2000</v>
      </c>
      <c r="D348">
        <v>3</v>
      </c>
      <c r="E348" s="38">
        <v>39228.350899999998</v>
      </c>
      <c r="F348" s="38">
        <v>10840.95543</v>
      </c>
      <c r="G348" s="38">
        <v>16558.328969999999</v>
      </c>
      <c r="H348" s="38">
        <v>6084.7046650000002</v>
      </c>
      <c r="I348" s="38">
        <v>4180.0280830000002</v>
      </c>
      <c r="J348" s="27">
        <v>606.80188980000003</v>
      </c>
      <c r="K348" s="38">
        <v>957.53186129999995</v>
      </c>
      <c r="L348">
        <v>4</v>
      </c>
      <c r="M348" s="1">
        <v>0.92329754600000002</v>
      </c>
      <c r="N348" s="1">
        <f t="shared" si="5"/>
        <v>0.2926260597549708</v>
      </c>
      <c r="O348">
        <v>276</v>
      </c>
      <c r="P348" s="1">
        <v>8.4409489999999997E-3</v>
      </c>
      <c r="Q348" s="1">
        <v>0.8</v>
      </c>
      <c r="R348" s="38">
        <v>10.74365688</v>
      </c>
    </row>
    <row r="349" spans="1:18" x14ac:dyDescent="0.35">
      <c r="A349">
        <v>4</v>
      </c>
      <c r="B349">
        <v>10</v>
      </c>
      <c r="C349">
        <v>2000</v>
      </c>
      <c r="D349">
        <v>1</v>
      </c>
      <c r="E349" s="38">
        <v>30597.42929</v>
      </c>
      <c r="F349" s="38">
        <v>7836.2520850000001</v>
      </c>
      <c r="G349" s="38">
        <v>13828.46557</v>
      </c>
      <c r="H349" s="38">
        <v>6155.0176719999999</v>
      </c>
      <c r="I349" s="38">
        <v>1497.0667189999999</v>
      </c>
      <c r="J349" s="27">
        <v>606.80188989999999</v>
      </c>
      <c r="K349" s="38">
        <v>673.82534820000001</v>
      </c>
      <c r="L349">
        <v>2</v>
      </c>
      <c r="M349" s="1">
        <v>0.93396690999999998</v>
      </c>
      <c r="N349" s="1" t="str">
        <f t="shared" si="5"/>
        <v/>
      </c>
      <c r="O349">
        <v>126</v>
      </c>
      <c r="P349" s="1">
        <v>9.1159420000000001E-3</v>
      </c>
      <c r="Q349" s="1">
        <v>0.6</v>
      </c>
      <c r="R349" s="38">
        <v>28.649751680000001</v>
      </c>
    </row>
    <row r="350" spans="1:18" x14ac:dyDescent="0.35">
      <c r="A350">
        <v>4</v>
      </c>
      <c r="B350">
        <v>10</v>
      </c>
      <c r="C350">
        <v>2000</v>
      </c>
      <c r="D350">
        <v>2</v>
      </c>
      <c r="E350" s="38">
        <v>29821.667529999999</v>
      </c>
      <c r="F350" s="38">
        <v>7715.885045</v>
      </c>
      <c r="G350" s="38">
        <v>13282.703020000001</v>
      </c>
      <c r="H350" s="38">
        <v>6090.968484</v>
      </c>
      <c r="I350" s="38">
        <v>1450.095049</v>
      </c>
      <c r="J350" s="27">
        <v>606.80188980000003</v>
      </c>
      <c r="K350" s="38">
        <v>675.2140498</v>
      </c>
      <c r="L350">
        <v>2</v>
      </c>
      <c r="M350" s="1">
        <v>0.92424802299999997</v>
      </c>
      <c r="N350" s="1" t="str">
        <f t="shared" si="5"/>
        <v/>
      </c>
      <c r="O350">
        <v>69</v>
      </c>
      <c r="P350" s="1">
        <v>8.2596370000000002E-3</v>
      </c>
      <c r="Q350" s="1">
        <v>0.6</v>
      </c>
      <c r="R350" s="38">
        <v>28.649751680000001</v>
      </c>
    </row>
    <row r="351" spans="1:18" x14ac:dyDescent="0.35">
      <c r="A351">
        <v>4</v>
      </c>
      <c r="B351">
        <v>10</v>
      </c>
      <c r="C351">
        <v>2000</v>
      </c>
      <c r="D351">
        <v>3</v>
      </c>
      <c r="E351" s="38">
        <v>44014.685850000002</v>
      </c>
      <c r="F351" s="38">
        <v>15577.85017</v>
      </c>
      <c r="G351" s="38">
        <v>16654.654770000001</v>
      </c>
      <c r="H351" s="38">
        <v>6037.1415020000004</v>
      </c>
      <c r="I351" s="38">
        <v>4181.1997240000001</v>
      </c>
      <c r="J351" s="27">
        <v>606.80188980000003</v>
      </c>
      <c r="K351" s="38">
        <v>957.03779399999996</v>
      </c>
      <c r="L351">
        <v>4</v>
      </c>
      <c r="M351" s="1">
        <v>0.91608027700000005</v>
      </c>
      <c r="N351" s="1">
        <f t="shared" si="5"/>
        <v>0.27151036399752654</v>
      </c>
      <c r="O351">
        <v>62</v>
      </c>
      <c r="P351" s="1">
        <v>5.13132E-3</v>
      </c>
      <c r="Q351" s="1">
        <v>0.6</v>
      </c>
      <c r="R351" s="38">
        <v>28.649751680000001</v>
      </c>
    </row>
    <row r="352" spans="1:18" x14ac:dyDescent="0.35">
      <c r="A352">
        <v>4</v>
      </c>
      <c r="B352">
        <v>10</v>
      </c>
      <c r="C352">
        <v>2000</v>
      </c>
      <c r="D352">
        <v>1</v>
      </c>
      <c r="E352" s="38">
        <v>35569.22711</v>
      </c>
      <c r="F352" s="38">
        <v>12649.21378</v>
      </c>
      <c r="G352" s="38">
        <v>14002.85147</v>
      </c>
      <c r="H352" s="38">
        <v>6135.0180319999999</v>
      </c>
      <c r="I352" s="38">
        <v>1500.1280220000001</v>
      </c>
      <c r="J352" s="27">
        <v>606.80188980000003</v>
      </c>
      <c r="K352" s="38">
        <v>675.21391059999996</v>
      </c>
      <c r="L352">
        <v>2</v>
      </c>
      <c r="M352" s="1">
        <v>0.93093213399999997</v>
      </c>
      <c r="N352" s="1" t="str">
        <f t="shared" si="5"/>
        <v/>
      </c>
      <c r="O352">
        <v>142</v>
      </c>
      <c r="P352" s="1">
        <v>9.5771309999999991E-3</v>
      </c>
      <c r="Q352" s="1">
        <v>0.4</v>
      </c>
      <c r="R352" s="38">
        <v>64.461941269999997</v>
      </c>
    </row>
    <row r="353" spans="1:18" x14ac:dyDescent="0.35">
      <c r="A353">
        <v>4</v>
      </c>
      <c r="B353">
        <v>10</v>
      </c>
      <c r="C353">
        <v>2000</v>
      </c>
      <c r="D353">
        <v>2</v>
      </c>
      <c r="E353" s="38">
        <v>34575.91145</v>
      </c>
      <c r="F353" s="38">
        <v>12351.52989</v>
      </c>
      <c r="G353" s="38">
        <v>13396.60965</v>
      </c>
      <c r="H353" s="38">
        <v>6098.6466019999998</v>
      </c>
      <c r="I353" s="38">
        <v>1448.4977329999999</v>
      </c>
      <c r="J353" s="27">
        <v>606.80188980000003</v>
      </c>
      <c r="K353" s="38">
        <v>673.82569190000004</v>
      </c>
      <c r="L353">
        <v>2</v>
      </c>
      <c r="M353" s="1">
        <v>0.92541310600000004</v>
      </c>
      <c r="N353" s="1" t="str">
        <f t="shared" si="5"/>
        <v/>
      </c>
      <c r="O353">
        <v>300</v>
      </c>
      <c r="P353" s="1">
        <v>0.108288831</v>
      </c>
      <c r="Q353" s="1">
        <v>0.4</v>
      </c>
      <c r="R353" s="38">
        <v>64.461941269999997</v>
      </c>
    </row>
    <row r="354" spans="1:18" x14ac:dyDescent="0.35">
      <c r="A354">
        <v>4</v>
      </c>
      <c r="B354">
        <v>10</v>
      </c>
      <c r="C354">
        <v>2000</v>
      </c>
      <c r="D354">
        <v>3</v>
      </c>
      <c r="E354" s="38">
        <v>53546.795559999999</v>
      </c>
      <c r="F354" s="38">
        <v>16029.935579999999</v>
      </c>
      <c r="G354" s="38">
        <v>26912.203979999998</v>
      </c>
      <c r="H354" s="38">
        <v>6372.416287</v>
      </c>
      <c r="I354" s="38">
        <v>2950.223485</v>
      </c>
      <c r="J354" s="27">
        <v>606.80188980000003</v>
      </c>
      <c r="K354" s="38">
        <v>675.21435120000001</v>
      </c>
      <c r="L354">
        <v>2</v>
      </c>
      <c r="M354" s="1">
        <v>0.96695511899999997</v>
      </c>
      <c r="N354" s="1">
        <f t="shared" si="5"/>
        <v>0.23662855816875009</v>
      </c>
      <c r="O354">
        <v>300</v>
      </c>
      <c r="P354" s="1">
        <v>1.6803058999999999E-2</v>
      </c>
      <c r="Q354" s="1">
        <v>0.4</v>
      </c>
      <c r="R354" s="38">
        <v>64.461941269999997</v>
      </c>
    </row>
    <row r="355" spans="1:18" x14ac:dyDescent="0.35">
      <c r="A355">
        <v>4</v>
      </c>
      <c r="B355">
        <v>40</v>
      </c>
      <c r="C355">
        <v>500</v>
      </c>
      <c r="D355">
        <v>1</v>
      </c>
      <c r="E355" s="38">
        <v>19669.471290000001</v>
      </c>
      <c r="F355" s="38">
        <v>3172.879023</v>
      </c>
      <c r="G355" s="38">
        <v>6186.7130800000004</v>
      </c>
      <c r="H355" s="38">
        <v>6261.6546969999999</v>
      </c>
      <c r="I355" s="38">
        <v>2372.3385600000001</v>
      </c>
      <c r="J355" s="27">
        <v>606.80188980000003</v>
      </c>
      <c r="K355" s="38">
        <v>1069.084042</v>
      </c>
      <c r="L355">
        <v>5</v>
      </c>
      <c r="M355" s="1">
        <v>0.573897938</v>
      </c>
      <c r="N355" s="1" t="str">
        <f t="shared" si="5"/>
        <v/>
      </c>
      <c r="O355">
        <v>130</v>
      </c>
      <c r="P355" s="1">
        <v>9.4351529999999999E-3</v>
      </c>
      <c r="Q355" s="1">
        <v>0.8</v>
      </c>
      <c r="R355" s="38">
        <v>3.1711393000000001</v>
      </c>
    </row>
    <row r="356" spans="1:18" x14ac:dyDescent="0.35">
      <c r="A356">
        <v>4</v>
      </c>
      <c r="B356">
        <v>40</v>
      </c>
      <c r="C356">
        <v>500</v>
      </c>
      <c r="D356">
        <v>2</v>
      </c>
      <c r="E356" s="38">
        <v>19383.34878</v>
      </c>
      <c r="F356" s="38">
        <v>3148.507748</v>
      </c>
      <c r="G356" s="38">
        <v>6143.0663050000003</v>
      </c>
      <c r="H356" s="38">
        <v>6129.445017</v>
      </c>
      <c r="I356" s="38">
        <v>2286.4138349999998</v>
      </c>
      <c r="J356" s="27">
        <v>606.80188980000003</v>
      </c>
      <c r="K356" s="38">
        <v>1069.113987</v>
      </c>
      <c r="L356">
        <v>5</v>
      </c>
      <c r="M356" s="1">
        <v>0.56178055599999999</v>
      </c>
      <c r="N356" s="1" t="str">
        <f t="shared" si="5"/>
        <v/>
      </c>
      <c r="O356">
        <v>42</v>
      </c>
      <c r="P356" s="1">
        <v>5.3851029999999996E-3</v>
      </c>
      <c r="Q356" s="1">
        <v>0.8</v>
      </c>
      <c r="R356" s="38">
        <v>3.1711393000000001</v>
      </c>
    </row>
    <row r="357" spans="1:18" x14ac:dyDescent="0.35">
      <c r="A357">
        <v>4</v>
      </c>
      <c r="B357">
        <v>40</v>
      </c>
      <c r="C357">
        <v>500</v>
      </c>
      <c r="D357">
        <v>3</v>
      </c>
      <c r="E357" s="38">
        <v>27569.80472</v>
      </c>
      <c r="F357" s="38">
        <v>4593.5729190000002</v>
      </c>
      <c r="G357" s="38">
        <v>8141.0568000000003</v>
      </c>
      <c r="H357" s="38">
        <v>7535.3960960000004</v>
      </c>
      <c r="I357" s="38">
        <v>5446.4287990000003</v>
      </c>
      <c r="J357" s="27">
        <v>606.80188980000003</v>
      </c>
      <c r="K357" s="38">
        <v>1246.548215</v>
      </c>
      <c r="L357">
        <v>7</v>
      </c>
      <c r="M357" s="1">
        <v>0.69063985299999997</v>
      </c>
      <c r="N357" s="1">
        <f t="shared" si="5"/>
        <v>0.29403805741601596</v>
      </c>
      <c r="O357">
        <v>252</v>
      </c>
      <c r="P357" s="1">
        <v>8.88888E-3</v>
      </c>
      <c r="Q357" s="1">
        <v>0.8</v>
      </c>
      <c r="R357" s="38">
        <v>3.1711393000000001</v>
      </c>
    </row>
    <row r="358" spans="1:18" x14ac:dyDescent="0.35">
      <c r="A358">
        <v>4</v>
      </c>
      <c r="B358">
        <v>40</v>
      </c>
      <c r="C358">
        <v>500</v>
      </c>
      <c r="D358">
        <v>1</v>
      </c>
      <c r="E358" s="38">
        <v>20856.49697</v>
      </c>
      <c r="F358" s="38">
        <v>4291.7812729999996</v>
      </c>
      <c r="G358" s="38">
        <v>6228.5505149999999</v>
      </c>
      <c r="H358" s="38">
        <v>6294.5027099999998</v>
      </c>
      <c r="I358" s="38">
        <v>2368.9502259999999</v>
      </c>
      <c r="J358" s="27">
        <v>606.80188980000003</v>
      </c>
      <c r="K358" s="38">
        <v>1065.910357</v>
      </c>
      <c r="L358">
        <v>5</v>
      </c>
      <c r="M358" s="1">
        <v>0.57690854899999999</v>
      </c>
      <c r="N358" s="1" t="str">
        <f t="shared" si="5"/>
        <v/>
      </c>
      <c r="O358">
        <v>113</v>
      </c>
      <c r="P358" s="1">
        <v>9.149361E-3</v>
      </c>
      <c r="Q358" s="1">
        <v>0.6</v>
      </c>
      <c r="R358" s="38">
        <v>8.4563714670000003</v>
      </c>
    </row>
    <row r="359" spans="1:18" x14ac:dyDescent="0.35">
      <c r="A359">
        <v>4</v>
      </c>
      <c r="B359">
        <v>40</v>
      </c>
      <c r="C359">
        <v>500</v>
      </c>
      <c r="D359">
        <v>2</v>
      </c>
      <c r="E359" s="38">
        <v>20473.593929999999</v>
      </c>
      <c r="F359" s="38">
        <v>4229.6875829999999</v>
      </c>
      <c r="G359" s="38">
        <v>6151.5020649999997</v>
      </c>
      <c r="H359" s="38">
        <v>6129.445017</v>
      </c>
      <c r="I359" s="38">
        <v>2286.8549210000001</v>
      </c>
      <c r="J359" s="27">
        <v>606.80188980000003</v>
      </c>
      <c r="K359" s="38">
        <v>1069.302453</v>
      </c>
      <c r="L359">
        <v>5</v>
      </c>
      <c r="M359" s="1">
        <v>0.56178055599999999</v>
      </c>
      <c r="N359" s="1" t="str">
        <f t="shared" si="5"/>
        <v/>
      </c>
      <c r="O359">
        <v>153</v>
      </c>
      <c r="P359" s="1">
        <v>8.5049670000000004E-3</v>
      </c>
      <c r="Q359" s="1">
        <v>0.6</v>
      </c>
      <c r="R359" s="38">
        <v>8.4563714670000003</v>
      </c>
    </row>
    <row r="360" spans="1:18" x14ac:dyDescent="0.35">
      <c r="A360">
        <v>4</v>
      </c>
      <c r="B360">
        <v>40</v>
      </c>
      <c r="C360">
        <v>500</v>
      </c>
      <c r="D360">
        <v>3</v>
      </c>
      <c r="E360" s="38">
        <v>29145.388749999998</v>
      </c>
      <c r="F360" s="38">
        <v>4993.0030649999999</v>
      </c>
      <c r="G360" s="38">
        <v>9504.0137350000005</v>
      </c>
      <c r="H360" s="38">
        <v>8312.4652119999992</v>
      </c>
      <c r="I360" s="38">
        <v>4660.0207280000004</v>
      </c>
      <c r="J360" s="27">
        <v>606.80188980000003</v>
      </c>
      <c r="K360" s="38">
        <v>1069.084118</v>
      </c>
      <c r="L360">
        <v>5</v>
      </c>
      <c r="M360" s="1">
        <v>0.76186038199999995</v>
      </c>
      <c r="N360" s="1">
        <f t="shared" si="5"/>
        <v>0.29481430804208558</v>
      </c>
      <c r="O360">
        <v>137</v>
      </c>
      <c r="P360" s="1">
        <v>7.3441779999999998E-3</v>
      </c>
      <c r="Q360" s="1">
        <v>0.6</v>
      </c>
      <c r="R360" s="38">
        <v>8.4563714670000003</v>
      </c>
    </row>
    <row r="361" spans="1:18" x14ac:dyDescent="0.35">
      <c r="A361">
        <v>4</v>
      </c>
      <c r="B361">
        <v>40</v>
      </c>
      <c r="C361">
        <v>500</v>
      </c>
      <c r="D361">
        <v>1</v>
      </c>
      <c r="E361" s="38">
        <v>22924.445729999999</v>
      </c>
      <c r="F361" s="38">
        <v>5609.3336559999998</v>
      </c>
      <c r="G361" s="38">
        <v>6871.2389350000003</v>
      </c>
      <c r="H361" s="38">
        <v>6760.5009140000002</v>
      </c>
      <c r="I361" s="38">
        <v>2120.8769579999998</v>
      </c>
      <c r="J361" s="27">
        <v>606.80188980000003</v>
      </c>
      <c r="K361" s="38">
        <v>955.69337859999996</v>
      </c>
      <c r="L361">
        <v>4</v>
      </c>
      <c r="M361" s="1">
        <v>0.61961856999999998</v>
      </c>
      <c r="N361" s="1" t="str">
        <f t="shared" si="5"/>
        <v/>
      </c>
      <c r="O361">
        <v>134</v>
      </c>
      <c r="P361" s="1">
        <v>9.5616820000000002E-3</v>
      </c>
      <c r="Q361" s="1">
        <v>0.4</v>
      </c>
      <c r="R361" s="38">
        <v>19.026835800000001</v>
      </c>
    </row>
    <row r="362" spans="1:18" x14ac:dyDescent="0.35">
      <c r="A362">
        <v>4</v>
      </c>
      <c r="B362">
        <v>40</v>
      </c>
      <c r="C362">
        <v>500</v>
      </c>
      <c r="D362">
        <v>2</v>
      </c>
      <c r="E362" s="38">
        <v>22428.618839999999</v>
      </c>
      <c r="F362" s="38">
        <v>5484.9075650000004</v>
      </c>
      <c r="G362" s="38">
        <v>6673.1072709999999</v>
      </c>
      <c r="H362" s="38">
        <v>6659.7629100000004</v>
      </c>
      <c r="I362" s="38">
        <v>2047.7630380000001</v>
      </c>
      <c r="J362" s="27">
        <v>606.80188980000003</v>
      </c>
      <c r="K362" s="38">
        <v>956.27617080000005</v>
      </c>
      <c r="L362">
        <v>4</v>
      </c>
      <c r="M362" s="1">
        <v>0.610385654</v>
      </c>
      <c r="N362" s="1" t="str">
        <f t="shared" si="5"/>
        <v/>
      </c>
      <c r="O362">
        <v>191</v>
      </c>
      <c r="P362" s="1">
        <v>8.8183930000000008E-3</v>
      </c>
      <c r="Q362" s="1">
        <v>0.4</v>
      </c>
      <c r="R362" s="38">
        <v>19.026835800000001</v>
      </c>
    </row>
    <row r="363" spans="1:18" x14ac:dyDescent="0.35">
      <c r="A363">
        <v>4</v>
      </c>
      <c r="B363">
        <v>40</v>
      </c>
      <c r="C363">
        <v>500</v>
      </c>
      <c r="D363">
        <v>3</v>
      </c>
      <c r="E363" s="38">
        <v>32567.826069999999</v>
      </c>
      <c r="F363" s="38">
        <v>8033.4053430000004</v>
      </c>
      <c r="G363" s="38">
        <v>10017.45505</v>
      </c>
      <c r="H363" s="38">
        <v>8255.6696890000003</v>
      </c>
      <c r="I363" s="38">
        <v>4596.8687220000002</v>
      </c>
      <c r="J363" s="27">
        <v>606.80188980000003</v>
      </c>
      <c r="K363" s="38">
        <v>1057.62537</v>
      </c>
      <c r="L363">
        <v>5</v>
      </c>
      <c r="M363" s="1">
        <v>0.75665491600000001</v>
      </c>
      <c r="N363" s="1">
        <f t="shared" si="5"/>
        <v>0.28190462146756762</v>
      </c>
      <c r="O363">
        <v>300</v>
      </c>
      <c r="P363" s="1">
        <v>1.9728156E-2</v>
      </c>
      <c r="Q363" s="1">
        <v>0.4</v>
      </c>
      <c r="R363" s="38">
        <v>19.026835800000001</v>
      </c>
    </row>
    <row r="364" spans="1:18" x14ac:dyDescent="0.35">
      <c r="A364">
        <v>4</v>
      </c>
      <c r="B364">
        <v>40</v>
      </c>
      <c r="C364">
        <v>1000</v>
      </c>
      <c r="D364">
        <v>1</v>
      </c>
      <c r="E364" s="38">
        <v>22349.089059999998</v>
      </c>
      <c r="F364" s="38">
        <v>5017.9994960000004</v>
      </c>
      <c r="G364" s="38">
        <v>6901.7457430000004</v>
      </c>
      <c r="H364" s="38">
        <v>6742.7550860000001</v>
      </c>
      <c r="I364" s="38">
        <v>2123.7089420000002</v>
      </c>
      <c r="J364" s="27">
        <v>606.80188980000003</v>
      </c>
      <c r="K364" s="38">
        <v>956.07790060000002</v>
      </c>
      <c r="L364">
        <v>4</v>
      </c>
      <c r="M364" s="1">
        <v>0.61799211600000004</v>
      </c>
      <c r="N364" s="1" t="str">
        <f t="shared" si="5"/>
        <v/>
      </c>
      <c r="O364">
        <v>14</v>
      </c>
      <c r="P364" s="1">
        <v>9.5787570000000002E-3</v>
      </c>
      <c r="Q364" s="1">
        <v>0.8</v>
      </c>
      <c r="R364" s="38">
        <v>5.3592943440000003</v>
      </c>
    </row>
    <row r="365" spans="1:18" x14ac:dyDescent="0.35">
      <c r="A365">
        <v>4</v>
      </c>
      <c r="B365">
        <v>40</v>
      </c>
      <c r="C365">
        <v>1000</v>
      </c>
      <c r="D365">
        <v>2</v>
      </c>
      <c r="E365" s="38">
        <v>21965.241000000002</v>
      </c>
      <c r="F365" s="38">
        <v>4978.4257580000003</v>
      </c>
      <c r="G365" s="38">
        <v>6744.5523119999998</v>
      </c>
      <c r="H365" s="38">
        <v>6645.5961630000002</v>
      </c>
      <c r="I365" s="38">
        <v>2041.151605</v>
      </c>
      <c r="J365" s="27">
        <v>606.80188980000003</v>
      </c>
      <c r="K365" s="38">
        <v>948.71327510000003</v>
      </c>
      <c r="L365">
        <v>4</v>
      </c>
      <c r="M365" s="1">
        <v>0.60908723300000001</v>
      </c>
      <c r="N365" s="1" t="str">
        <f t="shared" si="5"/>
        <v/>
      </c>
      <c r="O365">
        <v>61</v>
      </c>
      <c r="P365" s="1">
        <v>5.5777429999999996E-3</v>
      </c>
      <c r="Q365" s="1">
        <v>0.8</v>
      </c>
      <c r="R365" s="38">
        <v>5.3592943440000003</v>
      </c>
    </row>
    <row r="366" spans="1:18" x14ac:dyDescent="0.35">
      <c r="A366">
        <v>4</v>
      </c>
      <c r="B366">
        <v>40</v>
      </c>
      <c r="C366">
        <v>1000</v>
      </c>
      <c r="D366">
        <v>3</v>
      </c>
      <c r="E366" s="38">
        <v>30873.97608</v>
      </c>
      <c r="F366" s="38">
        <v>6581.8725750000003</v>
      </c>
      <c r="G366" s="38">
        <v>9638.8681880000004</v>
      </c>
      <c r="H366" s="38">
        <v>8312.4652119999992</v>
      </c>
      <c r="I366" s="38">
        <v>4664.8499519999996</v>
      </c>
      <c r="J366" s="27">
        <v>606.80188980000003</v>
      </c>
      <c r="K366" s="38">
        <v>1069.118262</v>
      </c>
      <c r="L366">
        <v>5</v>
      </c>
      <c r="M366" s="1">
        <v>0.76186038199999995</v>
      </c>
      <c r="N366" s="1">
        <f t="shared" si="5"/>
        <v>0.30329588559281495</v>
      </c>
      <c r="O366">
        <v>109</v>
      </c>
      <c r="P366" s="1">
        <v>7.3840190000000003E-3</v>
      </c>
      <c r="Q366" s="1">
        <v>0.8</v>
      </c>
      <c r="R366" s="38">
        <v>5.3592943440000003</v>
      </c>
    </row>
    <row r="367" spans="1:18" x14ac:dyDescent="0.35">
      <c r="A367">
        <v>4</v>
      </c>
      <c r="B367">
        <v>40</v>
      </c>
      <c r="C367">
        <v>1000</v>
      </c>
      <c r="D367">
        <v>1</v>
      </c>
      <c r="E367" s="38">
        <v>24055.928609999999</v>
      </c>
      <c r="F367" s="38">
        <v>6715.5215269999999</v>
      </c>
      <c r="G367" s="38">
        <v>6901.0469649999995</v>
      </c>
      <c r="H367" s="38">
        <v>6751.1177509999998</v>
      </c>
      <c r="I367" s="38">
        <v>2124.3785619999999</v>
      </c>
      <c r="J367" s="27">
        <v>606.80188980000003</v>
      </c>
      <c r="K367" s="38">
        <v>957.06191200000001</v>
      </c>
      <c r="L367">
        <v>4</v>
      </c>
      <c r="M367" s="1">
        <v>0.618758578</v>
      </c>
      <c r="N367" s="1" t="str">
        <f t="shared" si="5"/>
        <v/>
      </c>
      <c r="O367">
        <v>59</v>
      </c>
      <c r="P367" s="1">
        <v>9.8059389999999996E-3</v>
      </c>
      <c r="Q367" s="1">
        <v>0.6</v>
      </c>
      <c r="R367" s="38">
        <v>14.29145158</v>
      </c>
    </row>
    <row r="368" spans="1:18" x14ac:dyDescent="0.35">
      <c r="A368">
        <v>4</v>
      </c>
      <c r="B368">
        <v>40</v>
      </c>
      <c r="C368">
        <v>1000</v>
      </c>
      <c r="D368">
        <v>2</v>
      </c>
      <c r="E368" s="38">
        <v>23633.82447</v>
      </c>
      <c r="F368" s="38">
        <v>6611.7394789999998</v>
      </c>
      <c r="G368" s="38">
        <v>6761.4768800000002</v>
      </c>
      <c r="H368" s="38">
        <v>6660.3071280000004</v>
      </c>
      <c r="I368" s="38">
        <v>2043.1888980000001</v>
      </c>
      <c r="J368" s="27">
        <v>606.80188980000003</v>
      </c>
      <c r="K368" s="38">
        <v>950.31019920000006</v>
      </c>
      <c r="L368">
        <v>4</v>
      </c>
      <c r="M368" s="1">
        <v>0.61043553299999997</v>
      </c>
      <c r="N368" s="1" t="str">
        <f t="shared" si="5"/>
        <v/>
      </c>
      <c r="O368">
        <v>300</v>
      </c>
      <c r="P368" s="1">
        <v>2.4100347000000001E-2</v>
      </c>
      <c r="Q368" s="1">
        <v>0.6</v>
      </c>
      <c r="R368" s="38">
        <v>14.29145158</v>
      </c>
    </row>
    <row r="369" spans="1:18" x14ac:dyDescent="0.35">
      <c r="A369">
        <v>4</v>
      </c>
      <c r="B369">
        <v>40</v>
      </c>
      <c r="C369">
        <v>1000</v>
      </c>
      <c r="D369">
        <v>3</v>
      </c>
      <c r="E369" s="38">
        <v>33220.735200000003</v>
      </c>
      <c r="F369" s="38">
        <v>7771.2070389999999</v>
      </c>
      <c r="G369" s="38">
        <v>10994.105939999999</v>
      </c>
      <c r="H369" s="38">
        <v>8721.4326529999998</v>
      </c>
      <c r="I369" s="38">
        <v>4171.4943759999996</v>
      </c>
      <c r="J369" s="27">
        <v>606.80188980000003</v>
      </c>
      <c r="K369" s="38">
        <v>955.69330230000003</v>
      </c>
      <c r="L369">
        <v>4</v>
      </c>
      <c r="M369" s="1">
        <v>0.79934337700000002</v>
      </c>
      <c r="N369" s="1">
        <f t="shared" si="5"/>
        <v>0.30339888436260265</v>
      </c>
      <c r="O369">
        <v>300</v>
      </c>
      <c r="P369" s="1">
        <v>9.1752450000000003E-3</v>
      </c>
      <c r="Q369" s="1">
        <v>0.6</v>
      </c>
      <c r="R369" s="38">
        <v>14.29145158</v>
      </c>
    </row>
    <row r="370" spans="1:18" x14ac:dyDescent="0.35">
      <c r="A370">
        <v>4</v>
      </c>
      <c r="B370">
        <v>40</v>
      </c>
      <c r="C370">
        <v>1000</v>
      </c>
      <c r="D370">
        <v>1</v>
      </c>
      <c r="E370" s="38">
        <v>27556.89388</v>
      </c>
      <c r="F370" s="38">
        <v>8114.9560579999998</v>
      </c>
      <c r="G370" s="38">
        <v>8570.7295570000006</v>
      </c>
      <c r="H370" s="38">
        <v>7686.0545309999998</v>
      </c>
      <c r="I370" s="38">
        <v>1778.4352739999999</v>
      </c>
      <c r="J370" s="27">
        <v>606.80188980000003</v>
      </c>
      <c r="K370" s="38">
        <v>799.91656850000004</v>
      </c>
      <c r="L370">
        <v>3</v>
      </c>
      <c r="M370" s="1">
        <v>0.70444811399999996</v>
      </c>
      <c r="N370" s="1" t="str">
        <f t="shared" si="5"/>
        <v/>
      </c>
      <c r="O370">
        <v>300</v>
      </c>
      <c r="P370" s="1">
        <v>3.7357469999999997E-2</v>
      </c>
      <c r="Q370" s="1">
        <v>0.4</v>
      </c>
      <c r="R370" s="38">
        <v>32.155766059999998</v>
      </c>
    </row>
    <row r="371" spans="1:18" x14ac:dyDescent="0.35">
      <c r="A371">
        <v>4</v>
      </c>
      <c r="B371">
        <v>40</v>
      </c>
      <c r="C371">
        <v>1000</v>
      </c>
      <c r="D371">
        <v>2</v>
      </c>
      <c r="E371" s="38">
        <v>26370.752240000002</v>
      </c>
      <c r="F371" s="38">
        <v>6166.0231919999997</v>
      </c>
      <c r="G371" s="38">
        <v>9262.2125359999991</v>
      </c>
      <c r="H371" s="38">
        <v>8213.3875000000007</v>
      </c>
      <c r="I371" s="38">
        <v>1448.4989909999999</v>
      </c>
      <c r="J371" s="27">
        <v>606.80188980000003</v>
      </c>
      <c r="K371" s="38">
        <v>673.82813439999995</v>
      </c>
      <c r="L371">
        <v>2</v>
      </c>
      <c r="M371" s="1">
        <v>0.75277963699999995</v>
      </c>
      <c r="N371" s="1" t="str">
        <f t="shared" si="5"/>
        <v/>
      </c>
      <c r="O371">
        <v>141</v>
      </c>
      <c r="P371" s="1">
        <v>8.9384749999999995E-3</v>
      </c>
      <c r="Q371" s="1">
        <v>0.4</v>
      </c>
      <c r="R371" s="38">
        <v>32.155766059999998</v>
      </c>
    </row>
    <row r="372" spans="1:18" x14ac:dyDescent="0.35">
      <c r="A372">
        <v>4</v>
      </c>
      <c r="B372">
        <v>40</v>
      </c>
      <c r="C372">
        <v>1000</v>
      </c>
      <c r="D372">
        <v>3</v>
      </c>
      <c r="E372" s="38">
        <v>38006.865859999998</v>
      </c>
      <c r="F372" s="38">
        <v>12494.119119999999</v>
      </c>
      <c r="G372" s="38">
        <v>10996.67931</v>
      </c>
      <c r="H372" s="38">
        <v>8777.24964</v>
      </c>
      <c r="I372" s="38">
        <v>4175.9241359999996</v>
      </c>
      <c r="J372" s="27">
        <v>606.80188980000003</v>
      </c>
      <c r="K372" s="38">
        <v>956.09176530000002</v>
      </c>
      <c r="L372">
        <v>4</v>
      </c>
      <c r="M372" s="1">
        <v>0.80445915800000001</v>
      </c>
      <c r="N372" s="1">
        <f t="shared" si="5"/>
        <v>0.29522483188999249</v>
      </c>
      <c r="O372">
        <v>300</v>
      </c>
      <c r="P372" s="1">
        <v>1.5398327999999999E-2</v>
      </c>
      <c r="Q372" s="1">
        <v>0.4</v>
      </c>
      <c r="R372" s="38">
        <v>32.155766059999998</v>
      </c>
    </row>
    <row r="373" spans="1:18" x14ac:dyDescent="0.35">
      <c r="A373">
        <v>4</v>
      </c>
      <c r="B373">
        <v>40</v>
      </c>
      <c r="C373">
        <v>2000</v>
      </c>
      <c r="D373">
        <v>1</v>
      </c>
      <c r="E373" s="38">
        <v>25853.616139999998</v>
      </c>
      <c r="F373" s="38">
        <v>5018.5679449999998</v>
      </c>
      <c r="G373" s="38">
        <v>9583.5029680000007</v>
      </c>
      <c r="H373" s="38">
        <v>8469.4011599999994</v>
      </c>
      <c r="I373" s="38">
        <v>1500.128119</v>
      </c>
      <c r="J373" s="27">
        <v>606.80188980000003</v>
      </c>
      <c r="K373" s="38">
        <v>675.21405800000002</v>
      </c>
      <c r="L373">
        <v>2</v>
      </c>
      <c r="M373" s="1">
        <v>0.77624399499999996</v>
      </c>
      <c r="N373" s="1" t="str">
        <f t="shared" si="5"/>
        <v/>
      </c>
      <c r="O373">
        <v>130</v>
      </c>
      <c r="P373" s="1">
        <v>9.763486E-3</v>
      </c>
      <c r="Q373" s="1">
        <v>0.8</v>
      </c>
      <c r="R373" s="38">
        <v>7.5913080439999998</v>
      </c>
    </row>
    <row r="374" spans="1:18" x14ac:dyDescent="0.35">
      <c r="A374">
        <v>4</v>
      </c>
      <c r="B374">
        <v>40</v>
      </c>
      <c r="C374">
        <v>2000</v>
      </c>
      <c r="D374">
        <v>2</v>
      </c>
      <c r="E374" s="38">
        <v>25222.104439999999</v>
      </c>
      <c r="F374" s="38">
        <v>4983.5111399999996</v>
      </c>
      <c r="G374" s="38">
        <v>9277.572596</v>
      </c>
      <c r="H374" s="38">
        <v>8231.8969570000008</v>
      </c>
      <c r="I374" s="38">
        <v>1448.4972049999999</v>
      </c>
      <c r="J374" s="27">
        <v>606.80188980000003</v>
      </c>
      <c r="K374" s="38">
        <v>673.82464930000003</v>
      </c>
      <c r="L374">
        <v>2</v>
      </c>
      <c r="M374" s="1">
        <v>0.75447607900000002</v>
      </c>
      <c r="N374" s="1" t="str">
        <f t="shared" si="5"/>
        <v/>
      </c>
      <c r="O374">
        <v>98</v>
      </c>
      <c r="P374" s="1">
        <v>9.5053210000000006E-3</v>
      </c>
      <c r="Q374" s="1">
        <v>0.8</v>
      </c>
      <c r="R374" s="38">
        <v>7.5913080439999998</v>
      </c>
    </row>
    <row r="375" spans="1:18" x14ac:dyDescent="0.35">
      <c r="A375">
        <v>4</v>
      </c>
      <c r="B375">
        <v>40</v>
      </c>
      <c r="C375">
        <v>2000</v>
      </c>
      <c r="D375">
        <v>3</v>
      </c>
      <c r="E375" s="38">
        <v>35543.955520000003</v>
      </c>
      <c r="F375" s="38">
        <v>10006.408659999999</v>
      </c>
      <c r="G375" s="38">
        <v>10985.33921</v>
      </c>
      <c r="H375" s="38">
        <v>8812.6428859999996</v>
      </c>
      <c r="I375" s="38">
        <v>4178.2355390000002</v>
      </c>
      <c r="J375" s="27">
        <v>606.80188980000003</v>
      </c>
      <c r="K375" s="38">
        <v>954.52733450000005</v>
      </c>
      <c r="L375">
        <v>4</v>
      </c>
      <c r="M375" s="1">
        <v>0.80770304699999995</v>
      </c>
      <c r="N375" s="1">
        <f t="shared" si="5"/>
        <v>0.30409292093437151</v>
      </c>
      <c r="O375">
        <v>121</v>
      </c>
      <c r="P375" s="1">
        <v>8.8255160000000003E-3</v>
      </c>
      <c r="Q375" s="1">
        <v>0.8</v>
      </c>
      <c r="R375" s="38">
        <v>7.5913080439999998</v>
      </c>
    </row>
    <row r="376" spans="1:18" x14ac:dyDescent="0.35">
      <c r="A376">
        <v>4</v>
      </c>
      <c r="B376">
        <v>40</v>
      </c>
      <c r="C376">
        <v>2000</v>
      </c>
      <c r="D376">
        <v>1</v>
      </c>
      <c r="E376" s="38">
        <v>27501.396840000001</v>
      </c>
      <c r="F376" s="38">
        <v>6710.637264</v>
      </c>
      <c r="G376" s="38">
        <v>9601.3295369999996</v>
      </c>
      <c r="H376" s="38">
        <v>8411.7371330000005</v>
      </c>
      <c r="I376" s="38">
        <v>1497.0664360000001</v>
      </c>
      <c r="J376" s="27">
        <v>606.80188980000003</v>
      </c>
      <c r="K376" s="38">
        <v>673.82457780000004</v>
      </c>
      <c r="L376">
        <v>2</v>
      </c>
      <c r="M376" s="1">
        <v>0.77095892799999999</v>
      </c>
      <c r="N376" s="1" t="str">
        <f t="shared" si="5"/>
        <v/>
      </c>
      <c r="O376">
        <v>302</v>
      </c>
      <c r="P376" s="1">
        <v>1.7840279000000001E-2</v>
      </c>
      <c r="Q376" s="1">
        <v>0.6</v>
      </c>
      <c r="R376" s="38">
        <v>20.243488119999999</v>
      </c>
    </row>
    <row r="377" spans="1:18" x14ac:dyDescent="0.35">
      <c r="A377">
        <v>4</v>
      </c>
      <c r="B377">
        <v>40</v>
      </c>
      <c r="C377">
        <v>2000</v>
      </c>
      <c r="D377">
        <v>2</v>
      </c>
      <c r="E377" s="38">
        <v>26900.80442</v>
      </c>
      <c r="F377" s="38">
        <v>6622.696148</v>
      </c>
      <c r="G377" s="38">
        <v>9316.9837540000008</v>
      </c>
      <c r="H377" s="38">
        <v>8232.0009690000006</v>
      </c>
      <c r="I377" s="38">
        <v>1448.4971410000001</v>
      </c>
      <c r="J377" s="27">
        <v>606.80188980000003</v>
      </c>
      <c r="K377" s="38">
        <v>673.82452039999998</v>
      </c>
      <c r="L377">
        <v>2</v>
      </c>
      <c r="M377" s="1">
        <v>0.75448561199999997</v>
      </c>
      <c r="N377" s="1" t="str">
        <f t="shared" si="5"/>
        <v/>
      </c>
      <c r="O377">
        <v>83</v>
      </c>
      <c r="P377" s="1">
        <v>7.9103690000000004E-3</v>
      </c>
      <c r="Q377" s="1">
        <v>0.6</v>
      </c>
      <c r="R377" s="38">
        <v>20.243488119999999</v>
      </c>
    </row>
    <row r="378" spans="1:18" x14ac:dyDescent="0.35">
      <c r="A378">
        <v>4</v>
      </c>
      <c r="B378">
        <v>40</v>
      </c>
      <c r="C378">
        <v>2000</v>
      </c>
      <c r="D378">
        <v>3</v>
      </c>
      <c r="E378" s="38">
        <v>38580.656900000002</v>
      </c>
      <c r="F378" s="38">
        <v>7771.9922290000004</v>
      </c>
      <c r="G378" s="38">
        <v>16622.62759</v>
      </c>
      <c r="H378" s="38">
        <v>9959.8472359999996</v>
      </c>
      <c r="I378" s="38">
        <v>2945.56349</v>
      </c>
      <c r="J378" s="27">
        <v>606.80188980000003</v>
      </c>
      <c r="K378" s="38">
        <v>673.82446370000002</v>
      </c>
      <c r="L378">
        <v>2</v>
      </c>
      <c r="M378" s="1">
        <v>0.91284749200000004</v>
      </c>
      <c r="N378" s="1">
        <f t="shared" si="5"/>
        <v>0.29082544444084868</v>
      </c>
      <c r="O378">
        <v>147</v>
      </c>
      <c r="P378" s="1">
        <v>8.6181250000000008E-3</v>
      </c>
      <c r="Q378" s="1">
        <v>0.6</v>
      </c>
      <c r="R378" s="38">
        <v>20.243488119999999</v>
      </c>
    </row>
    <row r="379" spans="1:18" x14ac:dyDescent="0.35">
      <c r="A379">
        <v>4</v>
      </c>
      <c r="B379">
        <v>40</v>
      </c>
      <c r="C379">
        <v>2000</v>
      </c>
      <c r="D379">
        <v>1</v>
      </c>
      <c r="E379" s="38">
        <v>30486.75373</v>
      </c>
      <c r="F379" s="38">
        <v>6333.5201999999999</v>
      </c>
      <c r="G379" s="38">
        <v>12339.99545</v>
      </c>
      <c r="H379" s="38">
        <v>9663.5837489999994</v>
      </c>
      <c r="I379" s="38">
        <v>1063.7268039999999</v>
      </c>
      <c r="J379" s="27">
        <v>606.80188980000003</v>
      </c>
      <c r="K379" s="38">
        <v>479.12563669999997</v>
      </c>
      <c r="L379">
        <v>1</v>
      </c>
      <c r="M379" s="1">
        <v>0.88569412599999997</v>
      </c>
      <c r="N379" s="1" t="str">
        <f t="shared" si="5"/>
        <v/>
      </c>
      <c r="O379">
        <v>25</v>
      </c>
      <c r="P379" s="1">
        <v>8.7518769999999999E-3</v>
      </c>
      <c r="Q379" s="1">
        <v>0.4</v>
      </c>
      <c r="R379" s="38">
        <v>45.547848270000003</v>
      </c>
    </row>
    <row r="380" spans="1:18" x14ac:dyDescent="0.35">
      <c r="A380">
        <v>4</v>
      </c>
      <c r="B380">
        <v>40</v>
      </c>
      <c r="C380">
        <v>2000</v>
      </c>
      <c r="D380">
        <v>2</v>
      </c>
      <c r="E380" s="38">
        <v>29939.32301</v>
      </c>
      <c r="F380" s="38">
        <v>6184.714156</v>
      </c>
      <c r="G380" s="38">
        <v>12268.708989999999</v>
      </c>
      <c r="H380" s="38">
        <v>9372.7649739999997</v>
      </c>
      <c r="I380" s="38">
        <v>1027.202542</v>
      </c>
      <c r="J380" s="27">
        <v>606.80188980000003</v>
      </c>
      <c r="K380" s="38">
        <v>479.13046379999997</v>
      </c>
      <c r="L380">
        <v>1</v>
      </c>
      <c r="M380" s="1">
        <v>0.85903978199999997</v>
      </c>
      <c r="N380" s="1" t="str">
        <f t="shared" si="5"/>
        <v/>
      </c>
      <c r="O380">
        <v>300</v>
      </c>
      <c r="P380" s="1">
        <v>8.9217625999999994E-2</v>
      </c>
      <c r="Q380" s="1">
        <v>0.4</v>
      </c>
      <c r="R380" s="38">
        <v>45.547848270000003</v>
      </c>
    </row>
    <row r="381" spans="1:18" x14ac:dyDescent="0.35">
      <c r="A381">
        <v>4</v>
      </c>
      <c r="B381">
        <v>40</v>
      </c>
      <c r="C381">
        <v>2000</v>
      </c>
      <c r="D381">
        <v>3</v>
      </c>
      <c r="E381" s="38">
        <v>43269.955040000001</v>
      </c>
      <c r="F381" s="38">
        <v>12475.96543</v>
      </c>
      <c r="G381" s="38">
        <v>16590.896720000001</v>
      </c>
      <c r="H381" s="38">
        <v>9981.4902880000009</v>
      </c>
      <c r="I381" s="38">
        <v>2941.8826239999999</v>
      </c>
      <c r="J381" s="27">
        <v>606.80188980000003</v>
      </c>
      <c r="K381" s="38">
        <v>672.91808270000001</v>
      </c>
      <c r="L381">
        <v>2</v>
      </c>
      <c r="M381" s="1">
        <v>0.91483113800000004</v>
      </c>
      <c r="N381" s="1">
        <f t="shared" si="5"/>
        <v>0.28391917240993464</v>
      </c>
      <c r="O381">
        <v>34</v>
      </c>
      <c r="P381" s="1">
        <v>3.4720430000000002E-3</v>
      </c>
      <c r="Q381" s="1">
        <v>0.4</v>
      </c>
      <c r="R381" s="38">
        <v>45.547848270000003</v>
      </c>
    </row>
    <row r="382" spans="1:18" x14ac:dyDescent="0.35">
      <c r="A382">
        <v>4</v>
      </c>
      <c r="B382">
        <v>70</v>
      </c>
      <c r="C382">
        <v>500</v>
      </c>
      <c r="D382">
        <v>1</v>
      </c>
      <c r="E382" s="38">
        <v>19702.707259999999</v>
      </c>
      <c r="F382" s="38">
        <v>3163.2325719999999</v>
      </c>
      <c r="G382" s="38">
        <v>6220.009892</v>
      </c>
      <c r="H382" s="38">
        <v>6298.0410240000001</v>
      </c>
      <c r="I382" s="38">
        <v>2352.468554</v>
      </c>
      <c r="J382" s="27">
        <v>606.80188980000003</v>
      </c>
      <c r="K382" s="38">
        <v>1062.153325</v>
      </c>
      <c r="L382">
        <v>5</v>
      </c>
      <c r="M382" s="1">
        <v>0.43174770899999998</v>
      </c>
      <c r="N382" s="1" t="str">
        <f t="shared" si="5"/>
        <v/>
      </c>
      <c r="O382">
        <v>91</v>
      </c>
      <c r="P382" s="1">
        <v>6.1209109999999997E-3</v>
      </c>
      <c r="Q382" s="1">
        <v>0.8</v>
      </c>
      <c r="R382" s="38">
        <v>3.152078301</v>
      </c>
    </row>
    <row r="383" spans="1:18" x14ac:dyDescent="0.35">
      <c r="A383">
        <v>4</v>
      </c>
      <c r="B383">
        <v>70</v>
      </c>
      <c r="C383">
        <v>500</v>
      </c>
      <c r="D383">
        <v>2</v>
      </c>
      <c r="E383" s="38">
        <v>19375.5605</v>
      </c>
      <c r="F383" s="38">
        <v>3144.6096859999998</v>
      </c>
      <c r="G383" s="38">
        <v>6100.3407870000001</v>
      </c>
      <c r="H383" s="38">
        <v>6168.2804109999997</v>
      </c>
      <c r="I383" s="38">
        <v>2286.4137930000002</v>
      </c>
      <c r="J383" s="27">
        <v>606.80188980000003</v>
      </c>
      <c r="K383" s="38">
        <v>1069.1139370000001</v>
      </c>
      <c r="L383">
        <v>5</v>
      </c>
      <c r="M383" s="1">
        <v>0.42285226799999998</v>
      </c>
      <c r="N383" s="1" t="str">
        <f t="shared" si="5"/>
        <v/>
      </c>
      <c r="O383">
        <v>69</v>
      </c>
      <c r="P383" s="1">
        <v>3.735539E-3</v>
      </c>
      <c r="Q383" s="1">
        <v>0.8</v>
      </c>
      <c r="R383" s="38">
        <v>3.152078301</v>
      </c>
    </row>
    <row r="384" spans="1:18" x14ac:dyDescent="0.35">
      <c r="A384">
        <v>4</v>
      </c>
      <c r="B384">
        <v>70</v>
      </c>
      <c r="C384">
        <v>500</v>
      </c>
      <c r="D384">
        <v>3</v>
      </c>
      <c r="E384" s="38">
        <v>27494.41216</v>
      </c>
      <c r="F384" s="38">
        <v>4011.6866209999998</v>
      </c>
      <c r="G384" s="38">
        <v>8297.0894750000007</v>
      </c>
      <c r="H384" s="38">
        <v>8345.8435769999996</v>
      </c>
      <c r="I384" s="38">
        <v>5072.0763639999996</v>
      </c>
      <c r="J384" s="27">
        <v>606.80188980000003</v>
      </c>
      <c r="K384" s="38">
        <v>1160.914227</v>
      </c>
      <c r="L384">
        <v>6</v>
      </c>
      <c r="M384" s="1">
        <v>0.57213009999999997</v>
      </c>
      <c r="N384" s="1">
        <f t="shared" si="5"/>
        <v>0.29642704920142554</v>
      </c>
      <c r="O384">
        <v>246</v>
      </c>
      <c r="P384" s="1">
        <v>9.9023059999999996E-3</v>
      </c>
      <c r="Q384" s="1">
        <v>0.8</v>
      </c>
      <c r="R384" s="38">
        <v>3.152078301</v>
      </c>
    </row>
    <row r="385" spans="1:18" x14ac:dyDescent="0.35">
      <c r="A385">
        <v>4</v>
      </c>
      <c r="B385">
        <v>70</v>
      </c>
      <c r="C385">
        <v>500</v>
      </c>
      <c r="D385">
        <v>1</v>
      </c>
      <c r="E385" s="38">
        <v>20810.598020000001</v>
      </c>
      <c r="F385" s="38">
        <v>4280.6051280000001</v>
      </c>
      <c r="G385" s="38">
        <v>6204.1252290000002</v>
      </c>
      <c r="H385" s="38">
        <v>6282.9002479999999</v>
      </c>
      <c r="I385" s="38">
        <v>2368.4100159999998</v>
      </c>
      <c r="J385" s="27">
        <v>606.80188980000003</v>
      </c>
      <c r="K385" s="38">
        <v>1067.7555150000001</v>
      </c>
      <c r="L385">
        <v>5</v>
      </c>
      <c r="M385" s="1">
        <v>0.43070976799999999</v>
      </c>
      <c r="N385" s="1" t="str">
        <f t="shared" si="5"/>
        <v/>
      </c>
      <c r="O385">
        <v>111</v>
      </c>
      <c r="P385" s="1">
        <v>8.4932900000000006E-3</v>
      </c>
      <c r="Q385" s="1">
        <v>0.6</v>
      </c>
      <c r="R385" s="38">
        <v>8.4055421359999993</v>
      </c>
    </row>
    <row r="386" spans="1:18" x14ac:dyDescent="0.35">
      <c r="A386">
        <v>4</v>
      </c>
      <c r="B386">
        <v>70</v>
      </c>
      <c r="C386">
        <v>500</v>
      </c>
      <c r="D386">
        <v>2</v>
      </c>
      <c r="E386" s="38">
        <v>20495.267619999999</v>
      </c>
      <c r="F386" s="38">
        <v>3541.1698590000001</v>
      </c>
      <c r="G386" s="38">
        <v>6640.4349990000001</v>
      </c>
      <c r="H386" s="38">
        <v>6699.9134160000003</v>
      </c>
      <c r="I386" s="38">
        <v>2049.9335299999998</v>
      </c>
      <c r="J386" s="27">
        <v>606.80188980000003</v>
      </c>
      <c r="K386" s="38">
        <v>957.01392520000002</v>
      </c>
      <c r="L386">
        <v>4</v>
      </c>
      <c r="M386" s="1">
        <v>0.45929714599999999</v>
      </c>
      <c r="N386" s="1" t="str">
        <f t="shared" si="5"/>
        <v/>
      </c>
      <c r="O386">
        <v>110</v>
      </c>
      <c r="P386" s="1">
        <v>8.1828390000000008E-3</v>
      </c>
      <c r="Q386" s="1">
        <v>0.6</v>
      </c>
      <c r="R386" s="38">
        <v>8.4055421359999993</v>
      </c>
    </row>
    <row r="387" spans="1:18" x14ac:dyDescent="0.35">
      <c r="A387">
        <v>4</v>
      </c>
      <c r="B387">
        <v>70</v>
      </c>
      <c r="C387">
        <v>500</v>
      </c>
      <c r="D387">
        <v>3</v>
      </c>
      <c r="E387" s="38">
        <v>29157.689450000002</v>
      </c>
      <c r="F387" s="38">
        <v>4973.0776800000003</v>
      </c>
      <c r="G387" s="38">
        <v>8968.6440249999996</v>
      </c>
      <c r="H387" s="38">
        <v>8891.5775599999997</v>
      </c>
      <c r="I387" s="38">
        <v>4650.4408439999997</v>
      </c>
      <c r="J387" s="27">
        <v>606.80188980000003</v>
      </c>
      <c r="K387" s="38">
        <v>1067.1474559999999</v>
      </c>
      <c r="L387">
        <v>5</v>
      </c>
      <c r="M387" s="1">
        <v>0.60954163699999997</v>
      </c>
      <c r="N387" s="1">
        <f t="shared" si="5"/>
        <v>0.2941029319147323</v>
      </c>
      <c r="O387">
        <v>305</v>
      </c>
      <c r="P387" s="1">
        <v>1.7195192000000002E-2</v>
      </c>
      <c r="Q387" s="1">
        <v>0.6</v>
      </c>
      <c r="R387" s="38">
        <v>8.4055421359999993</v>
      </c>
    </row>
    <row r="388" spans="1:18" x14ac:dyDescent="0.35">
      <c r="A388">
        <v>4</v>
      </c>
      <c r="B388">
        <v>70</v>
      </c>
      <c r="C388">
        <v>500</v>
      </c>
      <c r="D388">
        <v>1</v>
      </c>
      <c r="E388" s="38">
        <v>22904.025890000001</v>
      </c>
      <c r="F388" s="38">
        <v>5579.3290749999996</v>
      </c>
      <c r="G388" s="38">
        <v>6791.5198579999997</v>
      </c>
      <c r="H388" s="38">
        <v>6856.5325620000003</v>
      </c>
      <c r="I388" s="38">
        <v>2115.9646590000002</v>
      </c>
      <c r="J388" s="27">
        <v>606.80188980000003</v>
      </c>
      <c r="K388" s="38">
        <v>953.87784899999997</v>
      </c>
      <c r="L388">
        <v>4</v>
      </c>
      <c r="M388" s="1">
        <v>0.47003381100000002</v>
      </c>
      <c r="N388" s="1" t="str">
        <f t="shared" ref="N388:N451" si="6">IF(D388&lt;&gt;3,"",(SUMIFS($E:$E,$A:$A,A388,$B:$B,B388,$C:$C,C388,$Q:$Q,Q388,$D:$D,1)+SUMIFS($E:$E,$A:$A,A388,$B:$B,B388,$C:$C,C388,$Q:$Q,Q388,$D:$D,2)-E388)/(SUMIFS($E:$E,$A:$A,A388,$B:$B,B388,$C:$C,C388,$Q:$Q,Q388,$D:$D,1)+SUMIFS($E:$E,$A:$A,A388,$B:$B,B388,$C:$C,C388,$Q:$Q,Q388,$D:$D,2)))</f>
        <v/>
      </c>
      <c r="O388">
        <v>300</v>
      </c>
      <c r="P388" s="1">
        <v>1.0309318E-2</v>
      </c>
      <c r="Q388" s="1">
        <v>0.4</v>
      </c>
      <c r="R388" s="38">
        <v>18.912469810000001</v>
      </c>
    </row>
    <row r="389" spans="1:18" x14ac:dyDescent="0.35">
      <c r="A389">
        <v>4</v>
      </c>
      <c r="B389">
        <v>70</v>
      </c>
      <c r="C389">
        <v>500</v>
      </c>
      <c r="D389">
        <v>2</v>
      </c>
      <c r="E389" s="38">
        <v>22448.299009999999</v>
      </c>
      <c r="F389" s="38">
        <v>5463.9605320000001</v>
      </c>
      <c r="G389" s="38">
        <v>6660.8284379999996</v>
      </c>
      <c r="H389" s="38">
        <v>6712.6689909999996</v>
      </c>
      <c r="I389" s="38">
        <v>2047.7630140000001</v>
      </c>
      <c r="J389" s="27">
        <v>606.80188980000003</v>
      </c>
      <c r="K389" s="38">
        <v>956.27614600000004</v>
      </c>
      <c r="L389">
        <v>4</v>
      </c>
      <c r="M389" s="1">
        <v>0.460171575</v>
      </c>
      <c r="N389" s="1" t="str">
        <f t="shared" si="6"/>
        <v/>
      </c>
      <c r="O389">
        <v>238</v>
      </c>
      <c r="P389" s="1">
        <v>9.9039760000000001E-3</v>
      </c>
      <c r="Q389" s="1">
        <v>0.4</v>
      </c>
      <c r="R389" s="38">
        <v>18.912469810000001</v>
      </c>
    </row>
    <row r="390" spans="1:18" x14ac:dyDescent="0.35">
      <c r="A390">
        <v>4</v>
      </c>
      <c r="B390">
        <v>70</v>
      </c>
      <c r="C390">
        <v>500</v>
      </c>
      <c r="D390">
        <v>3</v>
      </c>
      <c r="E390" s="38">
        <v>32137.036329999999</v>
      </c>
      <c r="F390" s="38">
        <v>6992.6581619999997</v>
      </c>
      <c r="G390" s="38">
        <v>9864.8065889999998</v>
      </c>
      <c r="H390" s="38">
        <v>9543.1234029999996</v>
      </c>
      <c r="I390" s="38">
        <v>4173.2691169999998</v>
      </c>
      <c r="J390" s="27">
        <v>606.80188980000003</v>
      </c>
      <c r="K390" s="38">
        <v>956.37716750000004</v>
      </c>
      <c r="L390">
        <v>4</v>
      </c>
      <c r="M390" s="1">
        <v>0.65420686299999997</v>
      </c>
      <c r="N390" s="1">
        <f t="shared" si="6"/>
        <v>0.29139164528255529</v>
      </c>
      <c r="O390">
        <v>300</v>
      </c>
      <c r="P390" s="1">
        <v>1.7162567E-2</v>
      </c>
      <c r="Q390" s="1">
        <v>0.4</v>
      </c>
      <c r="R390" s="38">
        <v>18.912469810000001</v>
      </c>
    </row>
    <row r="391" spans="1:18" x14ac:dyDescent="0.35">
      <c r="A391">
        <v>4</v>
      </c>
      <c r="B391">
        <v>70</v>
      </c>
      <c r="C391">
        <v>1000</v>
      </c>
      <c r="D391">
        <v>1</v>
      </c>
      <c r="E391" s="38">
        <v>22339.97954</v>
      </c>
      <c r="F391" s="38">
        <v>5018.4035819999999</v>
      </c>
      <c r="G391" s="38">
        <v>6785.8672450000004</v>
      </c>
      <c r="H391" s="38">
        <v>6847.4666999999999</v>
      </c>
      <c r="I391" s="38">
        <v>2124.3785280000002</v>
      </c>
      <c r="J391" s="27">
        <v>606.80188980000003</v>
      </c>
      <c r="K391" s="38">
        <v>957.06159820000005</v>
      </c>
      <c r="L391">
        <v>4</v>
      </c>
      <c r="M391" s="1">
        <v>0.46941232100000002</v>
      </c>
      <c r="N391" s="1" t="str">
        <f t="shared" si="6"/>
        <v/>
      </c>
      <c r="O391">
        <v>64</v>
      </c>
      <c r="P391" s="1">
        <v>5.8332949999999996E-3</v>
      </c>
      <c r="Q391" s="1">
        <v>0.8</v>
      </c>
      <c r="R391" s="38">
        <v>5.3597306470000001</v>
      </c>
    </row>
    <row r="392" spans="1:18" x14ac:dyDescent="0.35">
      <c r="A392">
        <v>4</v>
      </c>
      <c r="B392">
        <v>70</v>
      </c>
      <c r="C392">
        <v>1000</v>
      </c>
      <c r="D392">
        <v>2</v>
      </c>
      <c r="E392" s="38">
        <v>21933.1564</v>
      </c>
      <c r="F392" s="38">
        <v>4982.3183069999995</v>
      </c>
      <c r="G392" s="38">
        <v>6640.4651400000002</v>
      </c>
      <c r="H392" s="38">
        <v>6697.400952</v>
      </c>
      <c r="I392" s="38">
        <v>2049.1052719999998</v>
      </c>
      <c r="J392" s="27">
        <v>606.80188980000003</v>
      </c>
      <c r="K392" s="38">
        <v>957.06484160000002</v>
      </c>
      <c r="L392">
        <v>4</v>
      </c>
      <c r="M392" s="1">
        <v>0.45912490900000003</v>
      </c>
      <c r="N392" s="1" t="str">
        <f t="shared" si="6"/>
        <v/>
      </c>
      <c r="O392">
        <v>52</v>
      </c>
      <c r="P392" s="1">
        <v>4.8013079999999998E-3</v>
      </c>
      <c r="Q392" s="1">
        <v>0.8</v>
      </c>
      <c r="R392" s="38">
        <v>5.3597306470000001</v>
      </c>
    </row>
    <row r="393" spans="1:18" x14ac:dyDescent="0.35">
      <c r="A393">
        <v>4</v>
      </c>
      <c r="B393">
        <v>70</v>
      </c>
      <c r="C393">
        <v>1000</v>
      </c>
      <c r="D393">
        <v>3</v>
      </c>
      <c r="E393" s="38">
        <v>30504.860860000001</v>
      </c>
      <c r="F393" s="38">
        <v>5415.801485</v>
      </c>
      <c r="G393" s="38">
        <v>9708.8724070000007</v>
      </c>
      <c r="H393" s="38">
        <v>9641.388105</v>
      </c>
      <c r="I393" s="38">
        <v>4175.9192199999998</v>
      </c>
      <c r="J393" s="27">
        <v>606.80188980000003</v>
      </c>
      <c r="K393" s="38">
        <v>956.07775389999995</v>
      </c>
      <c r="L393">
        <v>4</v>
      </c>
      <c r="M393" s="1">
        <v>0.66094317400000002</v>
      </c>
      <c r="N393" s="1">
        <f t="shared" si="6"/>
        <v>0.31098486221213451</v>
      </c>
      <c r="O393">
        <v>167</v>
      </c>
      <c r="P393" s="1">
        <v>9.1386169999999999E-3</v>
      </c>
      <c r="Q393" s="1">
        <v>0.8</v>
      </c>
      <c r="R393" s="38">
        <v>5.3597306470000001</v>
      </c>
    </row>
    <row r="394" spans="1:18" x14ac:dyDescent="0.35">
      <c r="A394">
        <v>4</v>
      </c>
      <c r="B394">
        <v>70</v>
      </c>
      <c r="C394">
        <v>1000</v>
      </c>
      <c r="D394">
        <v>1</v>
      </c>
      <c r="E394" s="38">
        <v>24073.387910000001</v>
      </c>
      <c r="F394" s="38">
        <v>6701.0526559999998</v>
      </c>
      <c r="G394" s="38">
        <v>6816.4740979999997</v>
      </c>
      <c r="H394" s="38">
        <v>6884.094642</v>
      </c>
      <c r="I394" s="38">
        <v>2112.8874689999998</v>
      </c>
      <c r="J394" s="27">
        <v>606.80188980000003</v>
      </c>
      <c r="K394" s="38">
        <v>952.07715329999996</v>
      </c>
      <c r="L394">
        <v>4</v>
      </c>
      <c r="M394" s="1">
        <v>0.47192326600000001</v>
      </c>
      <c r="N394" s="1" t="str">
        <f t="shared" si="6"/>
        <v/>
      </c>
      <c r="O394">
        <v>300</v>
      </c>
      <c r="P394" s="1">
        <v>2.2157072E-2</v>
      </c>
      <c r="Q394" s="1">
        <v>0.6</v>
      </c>
      <c r="R394" s="38">
        <v>14.292615059999999</v>
      </c>
    </row>
    <row r="395" spans="1:18" x14ac:dyDescent="0.35">
      <c r="A395">
        <v>4</v>
      </c>
      <c r="B395">
        <v>70</v>
      </c>
      <c r="C395">
        <v>1000</v>
      </c>
      <c r="D395">
        <v>2</v>
      </c>
      <c r="E395" s="38">
        <v>23581.26008</v>
      </c>
      <c r="F395" s="38">
        <v>6615.6134460000003</v>
      </c>
      <c r="G395" s="38">
        <v>6653.906344</v>
      </c>
      <c r="H395" s="38">
        <v>6707.9712820000004</v>
      </c>
      <c r="I395" s="38">
        <v>2046.052964</v>
      </c>
      <c r="J395" s="27">
        <v>606.80188980000003</v>
      </c>
      <c r="K395" s="38">
        <v>950.91415080000002</v>
      </c>
      <c r="L395">
        <v>4</v>
      </c>
      <c r="M395" s="1">
        <v>0.459849534</v>
      </c>
      <c r="N395" s="1" t="str">
        <f t="shared" si="6"/>
        <v/>
      </c>
      <c r="O395">
        <v>197</v>
      </c>
      <c r="P395" s="1">
        <v>9.8361279999999995E-3</v>
      </c>
      <c r="Q395" s="1">
        <v>0.6</v>
      </c>
      <c r="R395" s="38">
        <v>14.292615059999999</v>
      </c>
    </row>
    <row r="396" spans="1:18" x14ac:dyDescent="0.35">
      <c r="A396">
        <v>4</v>
      </c>
      <c r="B396">
        <v>70</v>
      </c>
      <c r="C396">
        <v>1000</v>
      </c>
      <c r="D396">
        <v>3</v>
      </c>
      <c r="E396" s="38">
        <v>33419.097269999998</v>
      </c>
      <c r="F396" s="38">
        <v>7769.1284299999998</v>
      </c>
      <c r="G396" s="38">
        <v>10139.221750000001</v>
      </c>
      <c r="H396" s="38">
        <v>9781.4924910000009</v>
      </c>
      <c r="I396" s="38">
        <v>4167.9339989999999</v>
      </c>
      <c r="J396" s="27">
        <v>606.80188980000003</v>
      </c>
      <c r="K396" s="38">
        <v>954.51871100000005</v>
      </c>
      <c r="L396">
        <v>4</v>
      </c>
      <c r="M396" s="1">
        <v>0.67054770699999999</v>
      </c>
      <c r="N396" s="1">
        <f t="shared" si="6"/>
        <v>0.29872323730073996</v>
      </c>
      <c r="O396">
        <v>301</v>
      </c>
      <c r="P396" s="1">
        <v>7.1869400999999999E-2</v>
      </c>
      <c r="Q396" s="1">
        <v>0.6</v>
      </c>
      <c r="R396" s="38">
        <v>14.292615059999999</v>
      </c>
    </row>
    <row r="397" spans="1:18" x14ac:dyDescent="0.35">
      <c r="A397">
        <v>4</v>
      </c>
      <c r="B397">
        <v>70</v>
      </c>
      <c r="C397">
        <v>1000</v>
      </c>
      <c r="D397">
        <v>1</v>
      </c>
      <c r="E397" s="38">
        <v>27023.10268</v>
      </c>
      <c r="F397" s="38">
        <v>6314.8675640000001</v>
      </c>
      <c r="G397" s="38">
        <v>8978.9716009999993</v>
      </c>
      <c r="H397" s="38">
        <v>8947.1203310000001</v>
      </c>
      <c r="I397" s="38">
        <v>1500.1278239999999</v>
      </c>
      <c r="J397" s="27">
        <v>606.80188980000003</v>
      </c>
      <c r="K397" s="38">
        <v>675.21346500000004</v>
      </c>
      <c r="L397">
        <v>2</v>
      </c>
      <c r="M397" s="1">
        <v>0.61334924400000002</v>
      </c>
      <c r="N397" s="1" t="str">
        <f t="shared" si="6"/>
        <v/>
      </c>
      <c r="O397">
        <v>300</v>
      </c>
      <c r="P397" s="1">
        <v>1.1062228E-2</v>
      </c>
      <c r="Q397" s="1">
        <v>0.4</v>
      </c>
      <c r="R397" s="38">
        <v>32.158383880000002</v>
      </c>
    </row>
    <row r="398" spans="1:18" x14ac:dyDescent="0.35">
      <c r="A398">
        <v>4</v>
      </c>
      <c r="B398">
        <v>70</v>
      </c>
      <c r="C398">
        <v>1000</v>
      </c>
      <c r="D398">
        <v>2</v>
      </c>
      <c r="E398" s="38">
        <v>26702.532179999998</v>
      </c>
      <c r="F398" s="38">
        <v>6167.5800090000002</v>
      </c>
      <c r="G398" s="38">
        <v>8980.6813679999996</v>
      </c>
      <c r="H398" s="38">
        <v>8823.2952769999993</v>
      </c>
      <c r="I398" s="38">
        <v>1448.9219169999999</v>
      </c>
      <c r="J398" s="27">
        <v>606.80188980000003</v>
      </c>
      <c r="K398" s="38">
        <v>675.25172259999999</v>
      </c>
      <c r="L398">
        <v>2</v>
      </c>
      <c r="M398" s="1">
        <v>0.60486070199999997</v>
      </c>
      <c r="N398" s="1" t="str">
        <f t="shared" si="6"/>
        <v/>
      </c>
      <c r="O398">
        <v>300</v>
      </c>
      <c r="P398" s="1">
        <v>6.1110666000000001E-2</v>
      </c>
      <c r="Q398" s="1">
        <v>0.4</v>
      </c>
      <c r="R398" s="38">
        <v>32.158383880000002</v>
      </c>
    </row>
    <row r="399" spans="1:18" x14ac:dyDescent="0.35">
      <c r="A399">
        <v>4</v>
      </c>
      <c r="B399">
        <v>70</v>
      </c>
      <c r="C399">
        <v>1000</v>
      </c>
      <c r="D399">
        <v>3</v>
      </c>
      <c r="E399" s="38">
        <v>38039.846570000002</v>
      </c>
      <c r="F399" s="38">
        <v>12485.37167</v>
      </c>
      <c r="G399" s="38">
        <v>10236.99797</v>
      </c>
      <c r="H399" s="38">
        <v>9585.4451119999994</v>
      </c>
      <c r="I399" s="38">
        <v>4170.8481449999999</v>
      </c>
      <c r="J399" s="27">
        <v>606.80188980000003</v>
      </c>
      <c r="K399" s="38">
        <v>954.38178089999997</v>
      </c>
      <c r="L399">
        <v>4</v>
      </c>
      <c r="M399" s="1">
        <v>0.65710813000000001</v>
      </c>
      <c r="N399" s="1">
        <f t="shared" si="6"/>
        <v>0.29196096669447524</v>
      </c>
      <c r="O399">
        <v>300</v>
      </c>
      <c r="P399" s="1">
        <v>6.8840013000000005E-2</v>
      </c>
      <c r="Q399" s="1">
        <v>0.4</v>
      </c>
      <c r="R399" s="38">
        <v>32.158383880000002</v>
      </c>
    </row>
    <row r="400" spans="1:18" x14ac:dyDescent="0.35">
      <c r="A400">
        <v>4</v>
      </c>
      <c r="B400">
        <v>70</v>
      </c>
      <c r="C400">
        <v>2000</v>
      </c>
      <c r="D400">
        <v>1</v>
      </c>
      <c r="E400" s="38">
        <v>25741.56451</v>
      </c>
      <c r="F400" s="38">
        <v>5018.5694480000002</v>
      </c>
      <c r="G400" s="38">
        <v>9022.6237980000005</v>
      </c>
      <c r="H400" s="38">
        <v>8918.2237459999997</v>
      </c>
      <c r="I400" s="38">
        <v>1500.1296359999999</v>
      </c>
      <c r="J400" s="27">
        <v>606.80188980000003</v>
      </c>
      <c r="K400" s="38">
        <v>675.21599670000001</v>
      </c>
      <c r="L400">
        <v>2</v>
      </c>
      <c r="M400" s="1">
        <v>0.61136830499999995</v>
      </c>
      <c r="N400" s="1" t="str">
        <f t="shared" si="6"/>
        <v/>
      </c>
      <c r="O400">
        <v>84</v>
      </c>
      <c r="P400" s="1">
        <v>9.4699069999999996E-3</v>
      </c>
      <c r="Q400" s="1">
        <v>0.8</v>
      </c>
      <c r="R400" s="38">
        <v>7.5913080439999998</v>
      </c>
    </row>
    <row r="401" spans="1:18" x14ac:dyDescent="0.35">
      <c r="A401">
        <v>4</v>
      </c>
      <c r="B401">
        <v>70</v>
      </c>
      <c r="C401">
        <v>2000</v>
      </c>
      <c r="D401">
        <v>2</v>
      </c>
      <c r="E401" s="38">
        <v>25063.789250000002</v>
      </c>
      <c r="F401" s="38">
        <v>4983.5113250000004</v>
      </c>
      <c r="G401" s="38">
        <v>8685.1337870000007</v>
      </c>
      <c r="H401" s="38">
        <v>8666.0198939999991</v>
      </c>
      <c r="I401" s="38">
        <v>1448.4973890000001</v>
      </c>
      <c r="J401" s="27">
        <v>606.80188980000003</v>
      </c>
      <c r="K401" s="38">
        <v>673.82496479999998</v>
      </c>
      <c r="L401">
        <v>2</v>
      </c>
      <c r="M401" s="1">
        <v>0.59407905000000005</v>
      </c>
      <c r="N401" s="1" t="str">
        <f t="shared" si="6"/>
        <v/>
      </c>
      <c r="O401">
        <v>154</v>
      </c>
      <c r="P401" s="1">
        <v>4.7550769999999999E-3</v>
      </c>
      <c r="Q401" s="1">
        <v>0.8</v>
      </c>
      <c r="R401" s="38">
        <v>7.5913080439999998</v>
      </c>
    </row>
    <row r="402" spans="1:18" x14ac:dyDescent="0.35">
      <c r="A402">
        <v>4</v>
      </c>
      <c r="B402">
        <v>70</v>
      </c>
      <c r="C402">
        <v>2000</v>
      </c>
      <c r="D402">
        <v>3</v>
      </c>
      <c r="E402" s="38">
        <v>35122.52291</v>
      </c>
      <c r="F402" s="38">
        <v>5415.2592969999996</v>
      </c>
      <c r="G402" s="38">
        <v>13554.913979999999</v>
      </c>
      <c r="H402" s="38">
        <v>11923.821180000001</v>
      </c>
      <c r="I402" s="38">
        <v>2947.2886440000002</v>
      </c>
      <c r="J402" s="27">
        <v>606.80188980000003</v>
      </c>
      <c r="K402" s="38">
        <v>674.43791409999994</v>
      </c>
      <c r="L402">
        <v>2</v>
      </c>
      <c r="M402" s="1">
        <v>0.81741012000000002</v>
      </c>
      <c r="N402" s="1">
        <f t="shared" si="6"/>
        <v>0.30868461076138365</v>
      </c>
      <c r="O402">
        <v>300</v>
      </c>
      <c r="P402" s="1">
        <v>1.2378538999999999E-2</v>
      </c>
      <c r="Q402" s="1">
        <v>0.8</v>
      </c>
      <c r="R402" s="38">
        <v>7.5913080439999998</v>
      </c>
    </row>
    <row r="403" spans="1:18" x14ac:dyDescent="0.35">
      <c r="A403">
        <v>4</v>
      </c>
      <c r="B403">
        <v>70</v>
      </c>
      <c r="C403">
        <v>2000</v>
      </c>
      <c r="D403">
        <v>1</v>
      </c>
      <c r="E403" s="38">
        <v>27385.603449999999</v>
      </c>
      <c r="F403" s="38">
        <v>6710.6372739999997</v>
      </c>
      <c r="G403" s="38">
        <v>8964.5622760000006</v>
      </c>
      <c r="H403" s="38">
        <v>8932.7110059999995</v>
      </c>
      <c r="I403" s="38">
        <v>1497.0664380000001</v>
      </c>
      <c r="J403" s="27">
        <v>606.80188980000003</v>
      </c>
      <c r="K403" s="38">
        <v>673.824569</v>
      </c>
      <c r="L403">
        <v>2</v>
      </c>
      <c r="M403" s="1">
        <v>0.61236144599999998</v>
      </c>
      <c r="N403" s="1" t="str">
        <f t="shared" si="6"/>
        <v/>
      </c>
      <c r="O403">
        <v>306</v>
      </c>
      <c r="P403" s="1">
        <v>1.4632634E-2</v>
      </c>
      <c r="Q403" s="1">
        <v>0.6</v>
      </c>
      <c r="R403" s="38">
        <v>20.243488119999999</v>
      </c>
    </row>
    <row r="404" spans="1:18" x14ac:dyDescent="0.35">
      <c r="A404">
        <v>4</v>
      </c>
      <c r="B404">
        <v>70</v>
      </c>
      <c r="C404">
        <v>2000</v>
      </c>
      <c r="D404">
        <v>2</v>
      </c>
      <c r="E404" s="38">
        <v>26702.973480000001</v>
      </c>
      <c r="F404" s="38">
        <v>6622.6961719999999</v>
      </c>
      <c r="G404" s="38">
        <v>8685.1337870000007</v>
      </c>
      <c r="H404" s="38">
        <v>8666.0198939999991</v>
      </c>
      <c r="I404" s="38">
        <v>1448.4971660000001</v>
      </c>
      <c r="J404" s="27">
        <v>606.80188980000003</v>
      </c>
      <c r="K404" s="38">
        <v>673.82456920000004</v>
      </c>
      <c r="L404">
        <v>2</v>
      </c>
      <c r="M404" s="1">
        <v>0.59407905000000005</v>
      </c>
      <c r="N404" s="1" t="str">
        <f t="shared" si="6"/>
        <v/>
      </c>
      <c r="O404">
        <v>301</v>
      </c>
      <c r="P404" s="1">
        <v>1.9237309000000001E-2</v>
      </c>
      <c r="Q404" s="1">
        <v>0.6</v>
      </c>
      <c r="R404" s="38">
        <v>20.243488119999999</v>
      </c>
    </row>
    <row r="405" spans="1:18" x14ac:dyDescent="0.35">
      <c r="A405">
        <v>4</v>
      </c>
      <c r="B405">
        <v>70</v>
      </c>
      <c r="C405">
        <v>2000</v>
      </c>
      <c r="D405">
        <v>3</v>
      </c>
      <c r="E405" s="38">
        <v>37617.50877</v>
      </c>
      <c r="F405" s="38">
        <v>7771.9927369999996</v>
      </c>
      <c r="G405" s="38">
        <v>13723.77737</v>
      </c>
      <c r="H405" s="38">
        <v>11895.546850000001</v>
      </c>
      <c r="I405" s="38">
        <v>2945.5644900000002</v>
      </c>
      <c r="J405" s="27">
        <v>606.80188980000003</v>
      </c>
      <c r="K405" s="38">
        <v>673.82543620000001</v>
      </c>
      <c r="L405">
        <v>2</v>
      </c>
      <c r="M405" s="1">
        <v>0.81547183899999998</v>
      </c>
      <c r="N405" s="1">
        <f t="shared" si="6"/>
        <v>0.30452027202188026</v>
      </c>
      <c r="O405">
        <v>212</v>
      </c>
      <c r="P405" s="1">
        <v>9.6285390000000002E-3</v>
      </c>
      <c r="Q405" s="1">
        <v>0.6</v>
      </c>
      <c r="R405" s="38">
        <v>20.243488119999999</v>
      </c>
    </row>
    <row r="406" spans="1:18" x14ac:dyDescent="0.35">
      <c r="A406">
        <v>4</v>
      </c>
      <c r="B406">
        <v>70</v>
      </c>
      <c r="C406">
        <v>2000</v>
      </c>
      <c r="D406">
        <v>1</v>
      </c>
      <c r="E406" s="38">
        <v>30111.3452</v>
      </c>
      <c r="F406" s="38">
        <v>6333.5136259999999</v>
      </c>
      <c r="G406" s="38">
        <v>10979.814479999999</v>
      </c>
      <c r="H406" s="38">
        <v>10648.38256</v>
      </c>
      <c r="I406" s="38">
        <v>1063.720075</v>
      </c>
      <c r="J406" s="27">
        <v>606.80188980000003</v>
      </c>
      <c r="K406" s="38">
        <v>479.11256109999999</v>
      </c>
      <c r="L406">
        <v>1</v>
      </c>
      <c r="M406" s="1">
        <v>0.72997536100000004</v>
      </c>
      <c r="N406" s="1" t="str">
        <f t="shared" si="6"/>
        <v/>
      </c>
      <c r="O406">
        <v>21</v>
      </c>
      <c r="P406" s="1">
        <v>9.2833910000000002E-3</v>
      </c>
      <c r="Q406" s="1">
        <v>0.4</v>
      </c>
      <c r="R406" s="38">
        <v>45.547848270000003</v>
      </c>
    </row>
    <row r="407" spans="1:18" x14ac:dyDescent="0.35">
      <c r="A407">
        <v>4</v>
      </c>
      <c r="B407">
        <v>70</v>
      </c>
      <c r="C407">
        <v>2000</v>
      </c>
      <c r="D407">
        <v>2</v>
      </c>
      <c r="E407" s="38">
        <v>29505.601050000001</v>
      </c>
      <c r="F407" s="38">
        <v>6184.7047759999996</v>
      </c>
      <c r="G407" s="38">
        <v>10834.333430000001</v>
      </c>
      <c r="H407" s="38">
        <v>10373.455809999999</v>
      </c>
      <c r="I407" s="38">
        <v>1027.1928399999999</v>
      </c>
      <c r="J407" s="27">
        <v>606.80188980000003</v>
      </c>
      <c r="K407" s="38">
        <v>479.11231079999999</v>
      </c>
      <c r="L407">
        <v>1</v>
      </c>
      <c r="M407" s="1">
        <v>0.71112839000000005</v>
      </c>
      <c r="N407" s="1" t="str">
        <f t="shared" si="6"/>
        <v/>
      </c>
      <c r="O407">
        <v>302</v>
      </c>
      <c r="P407" s="1">
        <v>8.4337715999999993E-2</v>
      </c>
      <c r="Q407" s="1">
        <v>0.4</v>
      </c>
      <c r="R407" s="38">
        <v>45.547848270000003</v>
      </c>
    </row>
    <row r="408" spans="1:18" x14ac:dyDescent="0.35">
      <c r="A408">
        <v>4</v>
      </c>
      <c r="B408">
        <v>70</v>
      </c>
      <c r="C408">
        <v>2000</v>
      </c>
      <c r="D408">
        <v>3</v>
      </c>
      <c r="E408" s="38">
        <v>42318.558129999998</v>
      </c>
      <c r="F408" s="38">
        <v>8024.2379069999997</v>
      </c>
      <c r="G408" s="38">
        <v>17748.477340000001</v>
      </c>
      <c r="H408" s="38">
        <v>13368.95825</v>
      </c>
      <c r="I408" s="38">
        <v>2090.9413690000001</v>
      </c>
      <c r="J408" s="27">
        <v>606.80188980000003</v>
      </c>
      <c r="K408" s="38">
        <v>479.14137199999999</v>
      </c>
      <c r="L408">
        <v>1</v>
      </c>
      <c r="M408" s="1">
        <v>0.91647816699999995</v>
      </c>
      <c r="N408" s="1">
        <f t="shared" si="6"/>
        <v>0.29015890964056218</v>
      </c>
      <c r="O408">
        <v>300</v>
      </c>
      <c r="P408" s="1">
        <v>0.109573635</v>
      </c>
      <c r="Q408" s="1">
        <v>0.4</v>
      </c>
      <c r="R408" s="38">
        <v>45.547848270000003</v>
      </c>
    </row>
    <row r="409" spans="1:18" x14ac:dyDescent="0.35">
      <c r="A409">
        <v>4</v>
      </c>
      <c r="B409">
        <v>100</v>
      </c>
      <c r="C409">
        <v>500</v>
      </c>
      <c r="D409">
        <v>1</v>
      </c>
      <c r="E409" s="38">
        <v>19771.978940000001</v>
      </c>
      <c r="F409" s="38">
        <v>3733.7581610000002</v>
      </c>
      <c r="G409" s="38">
        <v>5791.59998</v>
      </c>
      <c r="H409" s="38">
        <v>5889.6248439999999</v>
      </c>
      <c r="I409" s="38">
        <v>2589.819129</v>
      </c>
      <c r="J409" s="27">
        <v>606.80188980000003</v>
      </c>
      <c r="K409" s="38">
        <v>1160.3749359999999</v>
      </c>
      <c r="L409">
        <v>6</v>
      </c>
      <c r="M409" s="1">
        <v>0.22299065500000001</v>
      </c>
      <c r="N409" s="1" t="str">
        <f t="shared" si="6"/>
        <v/>
      </c>
      <c r="O409">
        <v>41</v>
      </c>
      <c r="P409" s="1">
        <v>9.8678399999999993E-3</v>
      </c>
      <c r="Q409" s="1">
        <v>0.8</v>
      </c>
      <c r="R409" s="38">
        <v>3.1676588059999999</v>
      </c>
    </row>
    <row r="410" spans="1:18" x14ac:dyDescent="0.35">
      <c r="A410">
        <v>4</v>
      </c>
      <c r="B410">
        <v>100</v>
      </c>
      <c r="C410">
        <v>500</v>
      </c>
      <c r="D410">
        <v>2</v>
      </c>
      <c r="E410" s="38">
        <v>19409.705910000001</v>
      </c>
      <c r="F410" s="38">
        <v>3146.7327780000001</v>
      </c>
      <c r="G410" s="38">
        <v>6118.6360969999996</v>
      </c>
      <c r="H410" s="38">
        <v>6186.5757210000002</v>
      </c>
      <c r="I410" s="38">
        <v>2282.6612749999999</v>
      </c>
      <c r="J410" s="27">
        <v>606.80188980000003</v>
      </c>
      <c r="K410" s="38">
        <v>1068.2981440000001</v>
      </c>
      <c r="L410">
        <v>5</v>
      </c>
      <c r="M410" s="1">
        <v>0.23423369199999999</v>
      </c>
      <c r="N410" s="1" t="str">
        <f t="shared" si="6"/>
        <v/>
      </c>
      <c r="O410">
        <v>65</v>
      </c>
      <c r="P410" s="1">
        <v>5.0192689999999998E-3</v>
      </c>
      <c r="Q410" s="1">
        <v>0.8</v>
      </c>
      <c r="R410" s="38">
        <v>3.1676588059999999</v>
      </c>
    </row>
    <row r="411" spans="1:18" x14ac:dyDescent="0.35">
      <c r="A411">
        <v>4</v>
      </c>
      <c r="B411">
        <v>100</v>
      </c>
      <c r="C411">
        <v>500</v>
      </c>
      <c r="D411">
        <v>3</v>
      </c>
      <c r="E411" s="38">
        <v>27463.52666</v>
      </c>
      <c r="F411" s="38">
        <v>3430.7634790000002</v>
      </c>
      <c r="G411" s="38">
        <v>8805.7346269999998</v>
      </c>
      <c r="H411" s="38">
        <v>8909.6959069999994</v>
      </c>
      <c r="I411" s="38">
        <v>4644.0562710000004</v>
      </c>
      <c r="J411" s="27">
        <v>606.80188980000003</v>
      </c>
      <c r="K411" s="38">
        <v>1066.4744880000001</v>
      </c>
      <c r="L411">
        <v>5</v>
      </c>
      <c r="M411" s="1">
        <v>0.33733539499999998</v>
      </c>
      <c r="N411" s="1">
        <f t="shared" si="6"/>
        <v>0.29907234042795389</v>
      </c>
      <c r="O411">
        <v>267</v>
      </c>
      <c r="P411" s="1">
        <v>9.1475140000000007E-3</v>
      </c>
      <c r="Q411" s="1">
        <v>0.8</v>
      </c>
      <c r="R411" s="38">
        <v>3.1676588059999999</v>
      </c>
    </row>
    <row r="412" spans="1:18" x14ac:dyDescent="0.35">
      <c r="A412">
        <v>4</v>
      </c>
      <c r="B412">
        <v>100</v>
      </c>
      <c r="C412">
        <v>500</v>
      </c>
      <c r="D412">
        <v>1</v>
      </c>
      <c r="E412" s="38">
        <v>20857.693090000001</v>
      </c>
      <c r="F412" s="38">
        <v>4291.276656</v>
      </c>
      <c r="G412" s="38">
        <v>6220.4038950000004</v>
      </c>
      <c r="H412" s="38">
        <v>6298.9222749999999</v>
      </c>
      <c r="I412" s="38">
        <v>2370.8852780000002</v>
      </c>
      <c r="J412" s="27">
        <v>606.80188980000003</v>
      </c>
      <c r="K412" s="38">
        <v>1069.4030990000001</v>
      </c>
      <c r="L412">
        <v>5</v>
      </c>
      <c r="M412" s="1">
        <v>0.23848731300000001</v>
      </c>
      <c r="N412" s="1" t="str">
        <f t="shared" si="6"/>
        <v/>
      </c>
      <c r="O412">
        <v>101</v>
      </c>
      <c r="P412" s="1">
        <v>9.3676499999999999E-3</v>
      </c>
      <c r="Q412" s="1">
        <v>0.6</v>
      </c>
      <c r="R412" s="38">
        <v>8.4470901509999994</v>
      </c>
    </row>
    <row r="413" spans="1:18" x14ac:dyDescent="0.35">
      <c r="A413">
        <v>4</v>
      </c>
      <c r="B413">
        <v>100</v>
      </c>
      <c r="C413">
        <v>500</v>
      </c>
      <c r="D413">
        <v>2</v>
      </c>
      <c r="E413" s="38">
        <v>20511.922600000002</v>
      </c>
      <c r="F413" s="38">
        <v>3547.2044179999998</v>
      </c>
      <c r="G413" s="38">
        <v>6646.1337789999998</v>
      </c>
      <c r="H413" s="38">
        <v>6710.5444870000001</v>
      </c>
      <c r="I413" s="38">
        <v>2047.8378459999999</v>
      </c>
      <c r="J413" s="27">
        <v>606.80188980000003</v>
      </c>
      <c r="K413" s="38">
        <v>953.40018280000004</v>
      </c>
      <c r="L413">
        <v>4</v>
      </c>
      <c r="M413" s="1">
        <v>0.254071991</v>
      </c>
      <c r="N413" s="1" t="str">
        <f t="shared" si="6"/>
        <v/>
      </c>
      <c r="O413">
        <v>225</v>
      </c>
      <c r="P413" s="1">
        <v>9.652753E-3</v>
      </c>
      <c r="Q413" s="1">
        <v>0.6</v>
      </c>
      <c r="R413" s="38">
        <v>8.4470901509999994</v>
      </c>
    </row>
    <row r="414" spans="1:18" x14ac:dyDescent="0.35">
      <c r="A414">
        <v>4</v>
      </c>
      <c r="B414">
        <v>100</v>
      </c>
      <c r="C414">
        <v>500</v>
      </c>
      <c r="D414">
        <v>3</v>
      </c>
      <c r="E414" s="38">
        <v>29093.041160000001</v>
      </c>
      <c r="F414" s="38">
        <v>4990.2670459999999</v>
      </c>
      <c r="G414" s="38">
        <v>8834.8461729999999</v>
      </c>
      <c r="H414" s="38">
        <v>8932.0205839999999</v>
      </c>
      <c r="I414" s="38">
        <v>4660.0210260000003</v>
      </c>
      <c r="J414" s="27">
        <v>606.80188980000003</v>
      </c>
      <c r="K414" s="38">
        <v>1069.0844440000001</v>
      </c>
      <c r="L414">
        <v>5</v>
      </c>
      <c r="M414" s="1">
        <v>0.338180643</v>
      </c>
      <c r="N414" s="1">
        <f t="shared" si="6"/>
        <v>0.29675341008709294</v>
      </c>
      <c r="O414">
        <v>301</v>
      </c>
      <c r="P414" s="1">
        <v>1.1729987000000001E-2</v>
      </c>
      <c r="Q414" s="1">
        <v>0.6</v>
      </c>
      <c r="R414" s="38">
        <v>8.4470901509999994</v>
      </c>
    </row>
    <row r="415" spans="1:18" x14ac:dyDescent="0.35">
      <c r="A415">
        <v>4</v>
      </c>
      <c r="B415">
        <v>100</v>
      </c>
      <c r="C415">
        <v>500</v>
      </c>
      <c r="D415">
        <v>1</v>
      </c>
      <c r="E415" s="38">
        <v>22897.596720000001</v>
      </c>
      <c r="F415" s="38">
        <v>5611.2540259999996</v>
      </c>
      <c r="G415" s="38">
        <v>6768.3588810000001</v>
      </c>
      <c r="H415" s="38">
        <v>6829.9583359999997</v>
      </c>
      <c r="I415" s="38">
        <v>2124.3369360000002</v>
      </c>
      <c r="J415" s="27">
        <v>606.80188980000003</v>
      </c>
      <c r="K415" s="38">
        <v>956.88665479999997</v>
      </c>
      <c r="L415">
        <v>4</v>
      </c>
      <c r="M415" s="1">
        <v>0.258593191</v>
      </c>
      <c r="N415" s="1" t="str">
        <f t="shared" si="6"/>
        <v/>
      </c>
      <c r="O415">
        <v>172</v>
      </c>
      <c r="P415" s="1">
        <v>9.8895619999999993E-3</v>
      </c>
      <c r="Q415" s="1">
        <v>0.4</v>
      </c>
      <c r="R415" s="38">
        <v>19.005952839999999</v>
      </c>
    </row>
    <row r="416" spans="1:18" x14ac:dyDescent="0.35">
      <c r="A416">
        <v>4</v>
      </c>
      <c r="B416">
        <v>100</v>
      </c>
      <c r="C416">
        <v>500</v>
      </c>
      <c r="D416">
        <v>2</v>
      </c>
      <c r="E416" s="38">
        <v>22438.870309999998</v>
      </c>
      <c r="F416" s="38">
        <v>5484.7724159999998</v>
      </c>
      <c r="G416" s="38">
        <v>6640.4349990000001</v>
      </c>
      <c r="H416" s="38">
        <v>6699.9134160000003</v>
      </c>
      <c r="I416" s="38">
        <v>2049.9335999999998</v>
      </c>
      <c r="J416" s="27">
        <v>606.80188980000003</v>
      </c>
      <c r="K416" s="38">
        <v>957.01398600000005</v>
      </c>
      <c r="L416">
        <v>4</v>
      </c>
      <c r="M416" s="1">
        <v>0.25366948099999997</v>
      </c>
      <c r="N416" s="1" t="str">
        <f t="shared" si="6"/>
        <v/>
      </c>
      <c r="O416">
        <v>281</v>
      </c>
      <c r="P416" s="1">
        <v>9.9150450000000008E-3</v>
      </c>
      <c r="Q416" s="1">
        <v>0.4</v>
      </c>
      <c r="R416" s="38">
        <v>19.005952839999999</v>
      </c>
    </row>
    <row r="417" spans="1:18" x14ac:dyDescent="0.35">
      <c r="A417">
        <v>4</v>
      </c>
      <c r="B417">
        <v>100</v>
      </c>
      <c r="C417">
        <v>500</v>
      </c>
      <c r="D417">
        <v>3</v>
      </c>
      <c r="E417" s="38">
        <v>32623.54247</v>
      </c>
      <c r="F417" s="38">
        <v>6901.4349700000002</v>
      </c>
      <c r="G417" s="38">
        <v>10013.835520000001</v>
      </c>
      <c r="H417" s="38">
        <v>10093.762059999999</v>
      </c>
      <c r="I417" s="38">
        <v>4075.4165149999999</v>
      </c>
      <c r="J417" s="27">
        <v>606.80188980000003</v>
      </c>
      <c r="K417" s="38">
        <v>932.29151520000005</v>
      </c>
      <c r="L417">
        <v>4</v>
      </c>
      <c r="M417" s="1">
        <v>0.38216604100000001</v>
      </c>
      <c r="N417" s="1">
        <f t="shared" si="6"/>
        <v>0.28041277569307765</v>
      </c>
      <c r="O417">
        <v>300</v>
      </c>
      <c r="P417" s="1">
        <v>3.6065391000000002E-2</v>
      </c>
      <c r="Q417" s="1">
        <v>0.4</v>
      </c>
      <c r="R417" s="38">
        <v>19.005952839999999</v>
      </c>
    </row>
    <row r="418" spans="1:18" x14ac:dyDescent="0.35">
      <c r="A418">
        <v>4</v>
      </c>
      <c r="B418">
        <v>100</v>
      </c>
      <c r="C418">
        <v>1000</v>
      </c>
      <c r="D418">
        <v>1</v>
      </c>
      <c r="E418" s="38">
        <v>22391.39214</v>
      </c>
      <c r="F418" s="38">
        <v>5016.725539</v>
      </c>
      <c r="G418" s="38">
        <v>6814.5000689999997</v>
      </c>
      <c r="H418" s="38">
        <v>6873.573257</v>
      </c>
      <c r="I418" s="38">
        <v>2123.7096750000001</v>
      </c>
      <c r="J418" s="27">
        <v>606.80188980000003</v>
      </c>
      <c r="K418" s="38">
        <v>956.08170840000002</v>
      </c>
      <c r="L418">
        <v>4</v>
      </c>
      <c r="M418" s="1">
        <v>0.26024452199999998</v>
      </c>
      <c r="N418" s="1" t="str">
        <f t="shared" si="6"/>
        <v/>
      </c>
      <c r="O418">
        <v>36</v>
      </c>
      <c r="P418" s="1">
        <v>9.4408270000000006E-3</v>
      </c>
      <c r="Q418" s="1">
        <v>0.8</v>
      </c>
      <c r="R418" s="38">
        <v>5.3525792570000004</v>
      </c>
    </row>
    <row r="419" spans="1:18" x14ac:dyDescent="0.35">
      <c r="A419">
        <v>4</v>
      </c>
      <c r="B419">
        <v>100</v>
      </c>
      <c r="C419">
        <v>1000</v>
      </c>
      <c r="D419">
        <v>2</v>
      </c>
      <c r="E419" s="38">
        <v>21951.233459999999</v>
      </c>
      <c r="F419" s="38">
        <v>4980.6309719999999</v>
      </c>
      <c r="G419" s="38">
        <v>6652.9944230000001</v>
      </c>
      <c r="H419" s="38">
        <v>6706.2664530000002</v>
      </c>
      <c r="I419" s="38">
        <v>2048.3184769999998</v>
      </c>
      <c r="J419" s="27">
        <v>606.80188980000003</v>
      </c>
      <c r="K419" s="38">
        <v>956.22124450000001</v>
      </c>
      <c r="L419">
        <v>4</v>
      </c>
      <c r="M419" s="1">
        <v>0.25391001699999999</v>
      </c>
      <c r="N419" s="1" t="str">
        <f t="shared" si="6"/>
        <v/>
      </c>
      <c r="O419">
        <v>52</v>
      </c>
      <c r="P419" s="1">
        <v>5.712969E-3</v>
      </c>
      <c r="Q419" s="1">
        <v>0.8</v>
      </c>
      <c r="R419" s="38">
        <v>5.3525792570000004</v>
      </c>
    </row>
    <row r="420" spans="1:18" x14ac:dyDescent="0.35">
      <c r="A420">
        <v>4</v>
      </c>
      <c r="B420">
        <v>100</v>
      </c>
      <c r="C420">
        <v>1000</v>
      </c>
      <c r="D420">
        <v>3</v>
      </c>
      <c r="E420" s="38">
        <v>30467.385429999998</v>
      </c>
      <c r="F420" s="38">
        <v>5413.9124840000004</v>
      </c>
      <c r="G420" s="38">
        <v>9621.3821399999997</v>
      </c>
      <c r="H420" s="38">
        <v>9693.2916310000001</v>
      </c>
      <c r="I420" s="38">
        <v>4175.9193729999997</v>
      </c>
      <c r="J420" s="27">
        <v>606.80188980000003</v>
      </c>
      <c r="K420" s="38">
        <v>956.07790799999998</v>
      </c>
      <c r="L420">
        <v>4</v>
      </c>
      <c r="M420" s="1">
        <v>0.36700358700000002</v>
      </c>
      <c r="N420" s="1">
        <f t="shared" si="6"/>
        <v>0.31290975629553158</v>
      </c>
      <c r="O420">
        <v>300</v>
      </c>
      <c r="P420" s="1">
        <v>1.6589639999999999E-2</v>
      </c>
      <c r="Q420" s="1">
        <v>0.8</v>
      </c>
      <c r="R420" s="38">
        <v>5.3525792570000004</v>
      </c>
    </row>
    <row r="421" spans="1:18" x14ac:dyDescent="0.35">
      <c r="A421">
        <v>4</v>
      </c>
      <c r="B421">
        <v>100</v>
      </c>
      <c r="C421">
        <v>1000</v>
      </c>
      <c r="D421">
        <v>1</v>
      </c>
      <c r="E421" s="38">
        <v>23998.409070000002</v>
      </c>
      <c r="F421" s="38">
        <v>6712.0660429999998</v>
      </c>
      <c r="G421" s="38">
        <v>6768.3588810000001</v>
      </c>
      <c r="H421" s="38">
        <v>6829.9583359999997</v>
      </c>
      <c r="I421" s="38">
        <v>2124.337117</v>
      </c>
      <c r="J421" s="27">
        <v>606.80188980000003</v>
      </c>
      <c r="K421" s="38">
        <v>956.88680360000001</v>
      </c>
      <c r="L421">
        <v>4</v>
      </c>
      <c r="M421" s="1">
        <v>0.258593191</v>
      </c>
      <c r="N421" s="1" t="str">
        <f t="shared" si="6"/>
        <v/>
      </c>
      <c r="O421">
        <v>94</v>
      </c>
      <c r="P421" s="1">
        <v>7.0904510000000002E-3</v>
      </c>
      <c r="Q421" s="1">
        <v>0.6</v>
      </c>
      <c r="R421" s="38">
        <v>14.27354469</v>
      </c>
    </row>
    <row r="422" spans="1:18" x14ac:dyDescent="0.35">
      <c r="A422">
        <v>4</v>
      </c>
      <c r="B422">
        <v>100</v>
      </c>
      <c r="C422">
        <v>1000</v>
      </c>
      <c r="D422">
        <v>2</v>
      </c>
      <c r="E422" s="38">
        <v>23535.549220000001</v>
      </c>
      <c r="F422" s="38">
        <v>6612.1234910000003</v>
      </c>
      <c r="G422" s="38">
        <v>6630.2482719999998</v>
      </c>
      <c r="H422" s="38">
        <v>6689.4084670000002</v>
      </c>
      <c r="I422" s="38">
        <v>2046.0529670000001</v>
      </c>
      <c r="J422" s="27">
        <v>606.80188980000003</v>
      </c>
      <c r="K422" s="38">
        <v>950.91413220000004</v>
      </c>
      <c r="L422">
        <v>4</v>
      </c>
      <c r="M422" s="1">
        <v>0.25327174699999999</v>
      </c>
      <c r="N422" s="1" t="str">
        <f t="shared" si="6"/>
        <v/>
      </c>
      <c r="O422">
        <v>300</v>
      </c>
      <c r="P422" s="1">
        <v>1.2168145E-2</v>
      </c>
      <c r="Q422" s="1">
        <v>0.6</v>
      </c>
      <c r="R422" s="38">
        <v>14.27354469</v>
      </c>
    </row>
    <row r="423" spans="1:18" x14ac:dyDescent="0.35">
      <c r="A423">
        <v>4</v>
      </c>
      <c r="B423">
        <v>100</v>
      </c>
      <c r="C423">
        <v>1000</v>
      </c>
      <c r="D423">
        <v>3</v>
      </c>
      <c r="E423" s="38">
        <v>33778.923309999998</v>
      </c>
      <c r="F423" s="38">
        <v>9191.2434830000002</v>
      </c>
      <c r="G423" s="38">
        <v>9086.1565800000008</v>
      </c>
      <c r="H423" s="38">
        <v>9190.7384060000004</v>
      </c>
      <c r="I423" s="38">
        <v>4641.4318199999998</v>
      </c>
      <c r="J423" s="27">
        <v>606.80188980000003</v>
      </c>
      <c r="K423" s="38">
        <v>1062.5511369999999</v>
      </c>
      <c r="L423">
        <v>5</v>
      </c>
      <c r="M423" s="1">
        <v>0.34797611499999997</v>
      </c>
      <c r="N423" s="1">
        <f t="shared" si="6"/>
        <v>0.28937280787940883</v>
      </c>
      <c r="O423">
        <v>300</v>
      </c>
      <c r="P423" s="1">
        <v>0.107976672</v>
      </c>
      <c r="Q423" s="1">
        <v>0.6</v>
      </c>
      <c r="R423" s="38">
        <v>14.27354469</v>
      </c>
    </row>
    <row r="424" spans="1:18" x14ac:dyDescent="0.35">
      <c r="A424">
        <v>4</v>
      </c>
      <c r="B424">
        <v>100</v>
      </c>
      <c r="C424">
        <v>1000</v>
      </c>
      <c r="D424">
        <v>1</v>
      </c>
      <c r="E424" s="38">
        <v>27111.710589999999</v>
      </c>
      <c r="F424" s="38">
        <v>6300.3164420000003</v>
      </c>
      <c r="G424" s="38">
        <v>9001.4764680000008</v>
      </c>
      <c r="H424" s="38">
        <v>9032.2247090000001</v>
      </c>
      <c r="I424" s="38">
        <v>1497.06646</v>
      </c>
      <c r="J424" s="27">
        <v>606.80188980000003</v>
      </c>
      <c r="K424" s="38">
        <v>673.82462290000001</v>
      </c>
      <c r="L424">
        <v>2</v>
      </c>
      <c r="M424" s="1">
        <v>0.341974532</v>
      </c>
      <c r="N424" s="1" t="str">
        <f t="shared" si="6"/>
        <v/>
      </c>
      <c r="O424">
        <v>300</v>
      </c>
      <c r="P424" s="1">
        <v>3.9888209000000001E-2</v>
      </c>
      <c r="Q424" s="1">
        <v>0.4</v>
      </c>
      <c r="R424" s="38">
        <v>32.115475539999998</v>
      </c>
    </row>
    <row r="425" spans="1:18" x14ac:dyDescent="0.35">
      <c r="A425">
        <v>4</v>
      </c>
      <c r="B425">
        <v>100</v>
      </c>
      <c r="C425">
        <v>1000</v>
      </c>
      <c r="D425">
        <v>2</v>
      </c>
      <c r="E425" s="38">
        <v>26258.611779999999</v>
      </c>
      <c r="F425" s="38">
        <v>6165.3907380000001</v>
      </c>
      <c r="G425" s="38">
        <v>8666.69355</v>
      </c>
      <c r="H425" s="38">
        <v>8694.4168169999994</v>
      </c>
      <c r="I425" s="38">
        <v>1450.094973</v>
      </c>
      <c r="J425" s="27">
        <v>606.80188980000003</v>
      </c>
      <c r="K425" s="38">
        <v>675.21381059999999</v>
      </c>
      <c r="L425">
        <v>2</v>
      </c>
      <c r="M425" s="1">
        <v>0.32918458299999998</v>
      </c>
      <c r="N425" s="1" t="str">
        <f t="shared" si="6"/>
        <v/>
      </c>
      <c r="O425">
        <v>226</v>
      </c>
      <c r="P425" s="1">
        <v>8.8744730000000008E-3</v>
      </c>
      <c r="Q425" s="1">
        <v>0.4</v>
      </c>
      <c r="R425" s="38">
        <v>32.115475539999998</v>
      </c>
    </row>
    <row r="426" spans="1:18" x14ac:dyDescent="0.35">
      <c r="A426">
        <v>4</v>
      </c>
      <c r="B426">
        <v>100</v>
      </c>
      <c r="C426">
        <v>1000</v>
      </c>
      <c r="D426">
        <v>3</v>
      </c>
      <c r="E426" s="38">
        <v>37997.99927</v>
      </c>
      <c r="F426" s="38">
        <v>12486.39568</v>
      </c>
      <c r="G426" s="38">
        <v>9853.5749799999994</v>
      </c>
      <c r="H426" s="38">
        <v>9919.8550529999993</v>
      </c>
      <c r="I426" s="38">
        <v>4176.7790009999999</v>
      </c>
      <c r="J426" s="27">
        <v>606.80188980000003</v>
      </c>
      <c r="K426" s="38">
        <v>954.592669</v>
      </c>
      <c r="L426">
        <v>4</v>
      </c>
      <c r="M426" s="1">
        <v>0.37558164199999999</v>
      </c>
      <c r="N426" s="1">
        <f t="shared" si="6"/>
        <v>0.28803129562209528</v>
      </c>
      <c r="O426">
        <v>300</v>
      </c>
      <c r="P426" s="1">
        <v>6.5852943999999997E-2</v>
      </c>
      <c r="Q426" s="1">
        <v>0.4</v>
      </c>
      <c r="R426" s="38">
        <v>32.115475539999998</v>
      </c>
    </row>
    <row r="427" spans="1:18" x14ac:dyDescent="0.35">
      <c r="A427">
        <v>4</v>
      </c>
      <c r="B427">
        <v>100</v>
      </c>
      <c r="C427">
        <v>2000</v>
      </c>
      <c r="D427">
        <v>1</v>
      </c>
      <c r="E427" s="38">
        <v>25732.244070000001</v>
      </c>
      <c r="F427" s="38">
        <v>5017.5119329999998</v>
      </c>
      <c r="G427" s="38">
        <v>8953.7658429999992</v>
      </c>
      <c r="H427" s="38">
        <v>8978.8143610000006</v>
      </c>
      <c r="I427" s="38">
        <v>1500.1308059999999</v>
      </c>
      <c r="J427" s="27">
        <v>606.80188980000003</v>
      </c>
      <c r="K427" s="38">
        <v>675.21923600000002</v>
      </c>
      <c r="L427">
        <v>2</v>
      </c>
      <c r="M427" s="1">
        <v>0.339952331</v>
      </c>
      <c r="N427" s="1" t="str">
        <f t="shared" si="6"/>
        <v/>
      </c>
      <c r="O427">
        <v>60</v>
      </c>
      <c r="P427" s="1">
        <v>2.5187090000000001E-3</v>
      </c>
      <c r="Q427" s="1">
        <v>0.8</v>
      </c>
      <c r="R427" s="38">
        <v>7.5834263679999996</v>
      </c>
    </row>
    <row r="428" spans="1:18" x14ac:dyDescent="0.35">
      <c r="A428">
        <v>4</v>
      </c>
      <c r="B428">
        <v>100</v>
      </c>
      <c r="C428">
        <v>2000</v>
      </c>
      <c r="D428">
        <v>2</v>
      </c>
      <c r="E428" s="38">
        <v>25060.754410000001</v>
      </c>
      <c r="F428" s="38">
        <v>4982.4902089999996</v>
      </c>
      <c r="G428" s="38">
        <v>8658.5278689999996</v>
      </c>
      <c r="H428" s="38">
        <v>8690.6120219999993</v>
      </c>
      <c r="I428" s="38">
        <v>1448.497406</v>
      </c>
      <c r="J428" s="27">
        <v>606.80188980000003</v>
      </c>
      <c r="K428" s="38">
        <v>673.82501330000002</v>
      </c>
      <c r="L428">
        <v>2</v>
      </c>
      <c r="M428" s="1">
        <v>0.32904052700000003</v>
      </c>
      <c r="N428" s="1" t="str">
        <f t="shared" si="6"/>
        <v/>
      </c>
      <c r="O428">
        <v>106</v>
      </c>
      <c r="P428" s="1">
        <v>9.9166949999999997E-3</v>
      </c>
      <c r="Q428" s="1">
        <v>0.8</v>
      </c>
      <c r="R428" s="38">
        <v>7.5834263679999996</v>
      </c>
    </row>
    <row r="429" spans="1:18" x14ac:dyDescent="0.35">
      <c r="A429">
        <v>4</v>
      </c>
      <c r="B429">
        <v>100</v>
      </c>
      <c r="C429">
        <v>2000</v>
      </c>
      <c r="D429">
        <v>3</v>
      </c>
      <c r="E429" s="38">
        <v>34912.696770000002</v>
      </c>
      <c r="F429" s="38">
        <v>5415.2612769999996</v>
      </c>
      <c r="G429" s="38">
        <v>12612.445100000001</v>
      </c>
      <c r="H429" s="38">
        <v>12652.99397</v>
      </c>
      <c r="I429" s="38">
        <v>2950.0776639999999</v>
      </c>
      <c r="J429" s="27">
        <v>606.80188980000003</v>
      </c>
      <c r="K429" s="38">
        <v>675.11687129999996</v>
      </c>
      <c r="L429">
        <v>2</v>
      </c>
      <c r="M429" s="1">
        <v>0.479062671</v>
      </c>
      <c r="N429" s="1">
        <f t="shared" si="6"/>
        <v>0.31264745506711811</v>
      </c>
      <c r="O429">
        <v>157</v>
      </c>
      <c r="P429" s="1">
        <v>9.0228129999999993E-3</v>
      </c>
      <c r="Q429" s="1">
        <v>0.8</v>
      </c>
      <c r="R429" s="38">
        <v>7.5834263679999996</v>
      </c>
    </row>
    <row r="430" spans="1:18" x14ac:dyDescent="0.35">
      <c r="A430">
        <v>4</v>
      </c>
      <c r="B430">
        <v>100</v>
      </c>
      <c r="C430">
        <v>2000</v>
      </c>
      <c r="D430">
        <v>1</v>
      </c>
      <c r="E430" s="38">
        <v>27395.14041</v>
      </c>
      <c r="F430" s="38">
        <v>6711.9359599999998</v>
      </c>
      <c r="G430" s="38">
        <v>8934.7908889999999</v>
      </c>
      <c r="H430" s="38">
        <v>8967.1613500000003</v>
      </c>
      <c r="I430" s="38">
        <v>1499.3403860000001</v>
      </c>
      <c r="J430" s="27">
        <v>606.80188980000003</v>
      </c>
      <c r="K430" s="38">
        <v>675.10993699999995</v>
      </c>
      <c r="L430">
        <v>2</v>
      </c>
      <c r="M430" s="1">
        <v>0.33951112900000002</v>
      </c>
      <c r="N430" s="1" t="str">
        <f t="shared" si="6"/>
        <v/>
      </c>
      <c r="O430">
        <v>239</v>
      </c>
      <c r="P430" s="1">
        <v>9.9010209999999994E-3</v>
      </c>
      <c r="Q430" s="1">
        <v>0.6</v>
      </c>
      <c r="R430" s="38">
        <v>20.222470319999999</v>
      </c>
    </row>
    <row r="431" spans="1:18" x14ac:dyDescent="0.35">
      <c r="A431">
        <v>4</v>
      </c>
      <c r="B431">
        <v>100</v>
      </c>
      <c r="C431">
        <v>2000</v>
      </c>
      <c r="D431">
        <v>2</v>
      </c>
      <c r="E431" s="38">
        <v>27050.766199999998</v>
      </c>
      <c r="F431" s="38">
        <v>6625.2637379999996</v>
      </c>
      <c r="G431" s="38">
        <v>8831.1405489999997</v>
      </c>
      <c r="H431" s="38">
        <v>8859.9718219999995</v>
      </c>
      <c r="I431" s="38">
        <v>1451.422137</v>
      </c>
      <c r="J431" s="27">
        <v>606.80188980000003</v>
      </c>
      <c r="K431" s="38">
        <v>676.1660617</v>
      </c>
      <c r="L431">
        <v>2</v>
      </c>
      <c r="M431" s="1">
        <v>0.33545276099999999</v>
      </c>
      <c r="N431" s="1" t="str">
        <f t="shared" si="6"/>
        <v/>
      </c>
      <c r="O431">
        <v>300</v>
      </c>
      <c r="P431" s="1">
        <v>4.0672801000000001E-2</v>
      </c>
      <c r="Q431" s="1">
        <v>0.6</v>
      </c>
      <c r="R431" s="38">
        <v>20.222470319999999</v>
      </c>
    </row>
    <row r="432" spans="1:18" x14ac:dyDescent="0.35">
      <c r="A432">
        <v>4</v>
      </c>
      <c r="B432">
        <v>100</v>
      </c>
      <c r="C432">
        <v>2000</v>
      </c>
      <c r="D432">
        <v>3</v>
      </c>
      <c r="E432" s="38">
        <v>38263.205300000001</v>
      </c>
      <c r="F432" s="38">
        <v>10603.24178</v>
      </c>
      <c r="G432" s="38">
        <v>11291.297500000001</v>
      </c>
      <c r="H432" s="38">
        <v>11337.037329999999</v>
      </c>
      <c r="I432" s="38">
        <v>3598.5844579999998</v>
      </c>
      <c r="J432" s="27">
        <v>606.80188980000003</v>
      </c>
      <c r="K432" s="38">
        <v>826.24234060000003</v>
      </c>
      <c r="L432">
        <v>3</v>
      </c>
      <c r="M432" s="1">
        <v>0.42923843900000003</v>
      </c>
      <c r="N432" s="1">
        <f t="shared" si="6"/>
        <v>0.29722530705417155</v>
      </c>
      <c r="O432">
        <v>300</v>
      </c>
      <c r="P432" s="1">
        <v>7.6050187000000005E-2</v>
      </c>
      <c r="Q432" s="1">
        <v>0.6</v>
      </c>
      <c r="R432" s="38">
        <v>20.222470319999999</v>
      </c>
    </row>
    <row r="433" spans="1:18" x14ac:dyDescent="0.35">
      <c r="A433">
        <v>4</v>
      </c>
      <c r="B433">
        <v>100</v>
      </c>
      <c r="C433">
        <v>2000</v>
      </c>
      <c r="D433">
        <v>1</v>
      </c>
      <c r="E433" s="38">
        <v>30078.506399999998</v>
      </c>
      <c r="F433" s="38">
        <v>6329.0152440000002</v>
      </c>
      <c r="G433" s="38">
        <v>10792.10061</v>
      </c>
      <c r="H433" s="38">
        <v>10807.75309</v>
      </c>
      <c r="I433" s="38">
        <v>1063.721061</v>
      </c>
      <c r="J433" s="27">
        <v>606.80188980000003</v>
      </c>
      <c r="K433" s="38">
        <v>479.11450129999997</v>
      </c>
      <c r="L433">
        <v>1</v>
      </c>
      <c r="M433" s="1">
        <v>0.40919888799999998</v>
      </c>
      <c r="N433" s="1" t="str">
        <f t="shared" si="6"/>
        <v/>
      </c>
      <c r="O433">
        <v>20</v>
      </c>
      <c r="P433" s="1">
        <v>9.4633059999999995E-3</v>
      </c>
      <c r="Q433" s="1">
        <v>0.4</v>
      </c>
      <c r="R433" s="38">
        <v>45.500558210000001</v>
      </c>
    </row>
    <row r="434" spans="1:18" x14ac:dyDescent="0.35">
      <c r="A434">
        <v>4</v>
      </c>
      <c r="B434">
        <v>100</v>
      </c>
      <c r="C434">
        <v>2000</v>
      </c>
      <c r="D434">
        <v>2</v>
      </c>
      <c r="E434" s="38">
        <v>29470.511839999999</v>
      </c>
      <c r="F434" s="38">
        <v>6180.3604249999999</v>
      </c>
      <c r="G434" s="38">
        <v>10581.62372</v>
      </c>
      <c r="H434" s="38">
        <v>10595.40776</v>
      </c>
      <c r="I434" s="38">
        <v>1027.1961229999999</v>
      </c>
      <c r="J434" s="27">
        <v>606.80188980000003</v>
      </c>
      <c r="K434" s="38">
        <v>479.12191940000002</v>
      </c>
      <c r="L434">
        <v>1</v>
      </c>
      <c r="M434" s="1">
        <v>0.40115915299999999</v>
      </c>
      <c r="N434" s="1" t="str">
        <f t="shared" si="6"/>
        <v/>
      </c>
      <c r="O434">
        <v>300</v>
      </c>
      <c r="P434" s="1">
        <v>4.5605196000000001E-2</v>
      </c>
      <c r="Q434" s="1">
        <v>0.4</v>
      </c>
      <c r="R434" s="38">
        <v>45.500558210000001</v>
      </c>
    </row>
    <row r="435" spans="1:18" x14ac:dyDescent="0.35">
      <c r="A435">
        <v>4</v>
      </c>
      <c r="B435">
        <v>100</v>
      </c>
      <c r="C435">
        <v>2000</v>
      </c>
      <c r="D435">
        <v>3</v>
      </c>
      <c r="E435" s="38">
        <v>41693.95061</v>
      </c>
      <c r="F435" s="38">
        <v>8017.9541419999996</v>
      </c>
      <c r="G435" s="38">
        <v>15239.999690000001</v>
      </c>
      <c r="H435" s="38">
        <v>15259.169980000001</v>
      </c>
      <c r="I435" s="38">
        <v>2090.9126959999999</v>
      </c>
      <c r="J435" s="27">
        <v>606.80188980000003</v>
      </c>
      <c r="K435" s="38">
        <v>479.11220759999998</v>
      </c>
      <c r="L435">
        <v>1</v>
      </c>
      <c r="M435" s="1">
        <v>0.57773668</v>
      </c>
      <c r="N435" s="1">
        <f t="shared" si="6"/>
        <v>0.29983815279773113</v>
      </c>
      <c r="O435">
        <v>300</v>
      </c>
      <c r="P435" s="1">
        <v>4.1729299999999997E-2</v>
      </c>
      <c r="Q435" s="1">
        <v>0.4</v>
      </c>
      <c r="R435" s="38">
        <v>45.500558210000001</v>
      </c>
    </row>
    <row r="436" spans="1:18" x14ac:dyDescent="0.35">
      <c r="A436">
        <v>5</v>
      </c>
      <c r="B436">
        <v>10</v>
      </c>
      <c r="C436">
        <v>500</v>
      </c>
      <c r="D436">
        <v>1</v>
      </c>
      <c r="E436" s="38">
        <v>20731.342939999999</v>
      </c>
      <c r="F436" s="38">
        <v>3785.7234659999999</v>
      </c>
      <c r="G436" s="38">
        <v>7265.8894680000003</v>
      </c>
      <c r="H436" s="38">
        <v>5274.1244930000003</v>
      </c>
      <c r="I436" s="38">
        <v>2596.8510270000002</v>
      </c>
      <c r="J436" s="27">
        <v>613.87430119999999</v>
      </c>
      <c r="K436" s="38">
        <v>1194.8801860000001</v>
      </c>
      <c r="L436">
        <v>6</v>
      </c>
      <c r="M436" s="1">
        <v>0.76048395899999999</v>
      </c>
      <c r="N436" s="1" t="str">
        <f t="shared" si="6"/>
        <v/>
      </c>
      <c r="O436">
        <v>63</v>
      </c>
      <c r="P436" s="1">
        <v>6.0771310000000004E-3</v>
      </c>
      <c r="Q436" s="1">
        <v>0.8</v>
      </c>
      <c r="R436" s="38">
        <v>3.3828106450000002</v>
      </c>
    </row>
    <row r="437" spans="1:18" x14ac:dyDescent="0.35">
      <c r="A437">
        <v>5</v>
      </c>
      <c r="B437">
        <v>10</v>
      </c>
      <c r="C437">
        <v>500</v>
      </c>
      <c r="D437">
        <v>2</v>
      </c>
      <c r="E437" s="38">
        <v>20920.250080000002</v>
      </c>
      <c r="F437" s="38">
        <v>3772.4679679999999</v>
      </c>
      <c r="G437" s="38">
        <v>7366.1566819999998</v>
      </c>
      <c r="H437" s="38">
        <v>5423.2716979999996</v>
      </c>
      <c r="I437" s="38">
        <v>2553.0405260000002</v>
      </c>
      <c r="J437" s="27">
        <v>613.87430119999999</v>
      </c>
      <c r="K437" s="38">
        <v>1191.438903</v>
      </c>
      <c r="L437">
        <v>6</v>
      </c>
      <c r="M437" s="1">
        <v>0.78198971900000003</v>
      </c>
      <c r="N437" s="1" t="str">
        <f t="shared" si="6"/>
        <v/>
      </c>
      <c r="O437">
        <v>109</v>
      </c>
      <c r="P437" s="1">
        <v>9.5134269999999996E-3</v>
      </c>
      <c r="Q437" s="1">
        <v>0.8</v>
      </c>
      <c r="R437" s="38">
        <v>3.3828106450000002</v>
      </c>
    </row>
    <row r="438" spans="1:18" x14ac:dyDescent="0.35">
      <c r="A438">
        <v>5</v>
      </c>
      <c r="B438">
        <v>10</v>
      </c>
      <c r="C438">
        <v>500</v>
      </c>
      <c r="D438">
        <v>3</v>
      </c>
      <c r="E438" s="38">
        <v>30502.924889999998</v>
      </c>
      <c r="F438" s="38">
        <v>5247.6769409999997</v>
      </c>
      <c r="G438" s="38">
        <v>11722.14025</v>
      </c>
      <c r="H438" s="38">
        <v>5748.7042719999999</v>
      </c>
      <c r="I438" s="38">
        <v>5827.0218530000002</v>
      </c>
      <c r="J438" s="27">
        <v>613.87430119999999</v>
      </c>
      <c r="K438" s="38">
        <v>1343.507276</v>
      </c>
      <c r="L438">
        <v>8</v>
      </c>
      <c r="M438" s="1">
        <v>0.82891433299999995</v>
      </c>
      <c r="N438" s="1">
        <f t="shared" si="6"/>
        <v>0.26766486757533392</v>
      </c>
      <c r="O438">
        <v>168</v>
      </c>
      <c r="P438" s="1">
        <v>9.5585349999999999E-3</v>
      </c>
      <c r="Q438" s="1">
        <v>0.8</v>
      </c>
      <c r="R438" s="38">
        <v>3.3828106450000002</v>
      </c>
    </row>
    <row r="439" spans="1:18" x14ac:dyDescent="0.35">
      <c r="A439">
        <v>5</v>
      </c>
      <c r="B439">
        <v>10</v>
      </c>
      <c r="C439">
        <v>500</v>
      </c>
      <c r="D439">
        <v>1</v>
      </c>
      <c r="E439" s="38">
        <v>21999.502369999998</v>
      </c>
      <c r="F439" s="38">
        <v>5089.3432910000001</v>
      </c>
      <c r="G439" s="38">
        <v>7241.4321829999999</v>
      </c>
      <c r="H439" s="38">
        <v>5274.1244930000003</v>
      </c>
      <c r="I439" s="38">
        <v>2589.5147440000001</v>
      </c>
      <c r="J439" s="27">
        <v>613.87430119999999</v>
      </c>
      <c r="K439" s="38">
        <v>1191.213354</v>
      </c>
      <c r="L439">
        <v>6</v>
      </c>
      <c r="M439" s="1">
        <v>0.76048395899999999</v>
      </c>
      <c r="N439" s="1" t="str">
        <f t="shared" si="6"/>
        <v/>
      </c>
      <c r="O439">
        <v>67</v>
      </c>
      <c r="P439" s="1">
        <v>7.4994859999999997E-3</v>
      </c>
      <c r="Q439" s="1">
        <v>0.6</v>
      </c>
      <c r="R439" s="38">
        <v>9.0208283859999998</v>
      </c>
    </row>
    <row r="440" spans="1:18" x14ac:dyDescent="0.35">
      <c r="A440">
        <v>5</v>
      </c>
      <c r="B440">
        <v>10</v>
      </c>
      <c r="C440">
        <v>500</v>
      </c>
      <c r="D440">
        <v>2</v>
      </c>
      <c r="E440" s="38">
        <v>22115.778839999999</v>
      </c>
      <c r="F440" s="38">
        <v>4379.2672620000003</v>
      </c>
      <c r="G440" s="38">
        <v>7950.3530069999997</v>
      </c>
      <c r="H440" s="38">
        <v>5763.7599380000001</v>
      </c>
      <c r="I440" s="38">
        <v>2329.148209</v>
      </c>
      <c r="J440" s="27">
        <v>613.87430119999999</v>
      </c>
      <c r="K440" s="38">
        <v>1079.376121</v>
      </c>
      <c r="L440">
        <v>5</v>
      </c>
      <c r="M440" s="1">
        <v>0.83108523199999995</v>
      </c>
      <c r="N440" s="1" t="str">
        <f t="shared" si="6"/>
        <v/>
      </c>
      <c r="O440">
        <v>171</v>
      </c>
      <c r="P440" s="1">
        <v>8.8397149999999997E-3</v>
      </c>
      <c r="Q440" s="1">
        <v>0.6</v>
      </c>
      <c r="R440" s="38">
        <v>9.0208283859999998</v>
      </c>
    </row>
    <row r="441" spans="1:18" x14ac:dyDescent="0.35">
      <c r="A441">
        <v>5</v>
      </c>
      <c r="B441">
        <v>10</v>
      </c>
      <c r="C441">
        <v>500</v>
      </c>
      <c r="D441">
        <v>3</v>
      </c>
      <c r="E441" s="38">
        <v>32519.160400000001</v>
      </c>
      <c r="F441" s="38">
        <v>6680.0346799999998</v>
      </c>
      <c r="G441" s="38">
        <v>12531.98243</v>
      </c>
      <c r="H441" s="38">
        <v>5835.809526</v>
      </c>
      <c r="I441" s="38">
        <v>5571.3534950000003</v>
      </c>
      <c r="J441" s="27">
        <v>613.87430119999999</v>
      </c>
      <c r="K441" s="38">
        <v>1286.1059680000001</v>
      </c>
      <c r="L441">
        <v>7</v>
      </c>
      <c r="M441" s="1">
        <v>0.84147417099999999</v>
      </c>
      <c r="N441" s="1">
        <f t="shared" si="6"/>
        <v>0.26285950110573941</v>
      </c>
      <c r="O441">
        <v>300</v>
      </c>
      <c r="P441" s="1">
        <v>1.4232211999999999E-2</v>
      </c>
      <c r="Q441" s="1">
        <v>0.6</v>
      </c>
      <c r="R441" s="38">
        <v>9.0208283859999998</v>
      </c>
    </row>
    <row r="442" spans="1:18" x14ac:dyDescent="0.35">
      <c r="A442">
        <v>5</v>
      </c>
      <c r="B442">
        <v>10</v>
      </c>
      <c r="C442">
        <v>500</v>
      </c>
      <c r="D442">
        <v>1</v>
      </c>
      <c r="E442" s="38">
        <v>24457.339499999998</v>
      </c>
      <c r="F442" s="38">
        <v>6796.7513749999998</v>
      </c>
      <c r="G442" s="38">
        <v>8163.7435429999996</v>
      </c>
      <c r="H442" s="38">
        <v>5425.8540789999997</v>
      </c>
      <c r="I442" s="38">
        <v>2366.8257899999999</v>
      </c>
      <c r="J442" s="27">
        <v>613.87430119999999</v>
      </c>
      <c r="K442" s="38">
        <v>1090.290409</v>
      </c>
      <c r="L442">
        <v>5</v>
      </c>
      <c r="M442" s="1">
        <v>0.78236207700000004</v>
      </c>
      <c r="N442" s="1" t="str">
        <f t="shared" si="6"/>
        <v/>
      </c>
      <c r="O442">
        <v>300</v>
      </c>
      <c r="P442" s="1">
        <v>1.4245966000000001E-2</v>
      </c>
      <c r="Q442" s="1">
        <v>0.4</v>
      </c>
      <c r="R442" s="38">
        <v>20.296863869999999</v>
      </c>
    </row>
    <row r="443" spans="1:18" x14ac:dyDescent="0.35">
      <c r="A443">
        <v>5</v>
      </c>
      <c r="B443">
        <v>10</v>
      </c>
      <c r="C443">
        <v>500</v>
      </c>
      <c r="D443">
        <v>2</v>
      </c>
      <c r="E443" s="38">
        <v>24464.5988</v>
      </c>
      <c r="F443" s="38">
        <v>6726.2092890000004</v>
      </c>
      <c r="G443" s="38">
        <v>7947.4532760000002</v>
      </c>
      <c r="H443" s="38">
        <v>5773.2448420000001</v>
      </c>
      <c r="I443" s="38">
        <v>2327.968351</v>
      </c>
      <c r="J443" s="27">
        <v>613.87430119999999</v>
      </c>
      <c r="K443" s="38">
        <v>1075.8487419999999</v>
      </c>
      <c r="L443">
        <v>5</v>
      </c>
      <c r="M443" s="1">
        <v>0.83245287499999998</v>
      </c>
      <c r="N443" s="1" t="str">
        <f t="shared" si="6"/>
        <v/>
      </c>
      <c r="O443">
        <v>300</v>
      </c>
      <c r="P443" s="1">
        <v>1.3531573E-2</v>
      </c>
      <c r="Q443" s="1">
        <v>0.4</v>
      </c>
      <c r="R443" s="38">
        <v>20.296863869999999</v>
      </c>
    </row>
    <row r="444" spans="1:18" x14ac:dyDescent="0.35">
      <c r="A444">
        <v>5</v>
      </c>
      <c r="B444">
        <v>10</v>
      </c>
      <c r="C444">
        <v>500</v>
      </c>
      <c r="D444">
        <v>3</v>
      </c>
      <c r="E444" s="38">
        <v>36593.757579999998</v>
      </c>
      <c r="F444" s="38">
        <v>9616.8845490000003</v>
      </c>
      <c r="G444" s="38">
        <v>13998.356610000001</v>
      </c>
      <c r="H444" s="38">
        <v>6023.0027559999999</v>
      </c>
      <c r="I444" s="38">
        <v>5152.9416069999997</v>
      </c>
      <c r="J444" s="27">
        <v>613.87430119999999</v>
      </c>
      <c r="K444" s="38">
        <v>1188.697758</v>
      </c>
      <c r="L444">
        <v>6</v>
      </c>
      <c r="M444" s="1">
        <v>0.86846584500000001</v>
      </c>
      <c r="N444" s="1">
        <f t="shared" si="6"/>
        <v>0.25199698025865008</v>
      </c>
      <c r="O444">
        <v>301</v>
      </c>
      <c r="P444" s="1">
        <v>4.2948662999999998E-2</v>
      </c>
      <c r="Q444" s="1">
        <v>0.4</v>
      </c>
      <c r="R444" s="38">
        <v>20.296863869999999</v>
      </c>
    </row>
    <row r="445" spans="1:18" x14ac:dyDescent="0.35">
      <c r="A445">
        <v>5</v>
      </c>
      <c r="B445">
        <v>10</v>
      </c>
      <c r="C445">
        <v>1000</v>
      </c>
      <c r="D445">
        <v>1</v>
      </c>
      <c r="E445" s="38">
        <v>23812.746869999999</v>
      </c>
      <c r="F445" s="38">
        <v>5057.7836470000002</v>
      </c>
      <c r="G445" s="38">
        <v>9265.6456550000003</v>
      </c>
      <c r="H445" s="38">
        <v>5817.8845860000001</v>
      </c>
      <c r="I445" s="38">
        <v>2093.2734270000001</v>
      </c>
      <c r="J445" s="27">
        <v>613.87430119999999</v>
      </c>
      <c r="K445" s="38">
        <v>964.28525400000001</v>
      </c>
      <c r="L445">
        <v>4</v>
      </c>
      <c r="M445" s="1">
        <v>0.83888954699999996</v>
      </c>
      <c r="N445" s="1" t="str">
        <f t="shared" si="6"/>
        <v/>
      </c>
      <c r="O445">
        <v>73</v>
      </c>
      <c r="P445" s="1">
        <v>6.9533379999999999E-3</v>
      </c>
      <c r="Q445" s="1">
        <v>0.8</v>
      </c>
      <c r="R445" s="38">
        <v>5.6497065219999998</v>
      </c>
    </row>
    <row r="446" spans="1:18" x14ac:dyDescent="0.35">
      <c r="A446">
        <v>5</v>
      </c>
      <c r="B446">
        <v>10</v>
      </c>
      <c r="C446">
        <v>1000</v>
      </c>
      <c r="D446">
        <v>2</v>
      </c>
      <c r="E446" s="38">
        <v>23666.257119999998</v>
      </c>
      <c r="F446" s="38">
        <v>5064.4057830000002</v>
      </c>
      <c r="G446" s="38">
        <v>8821.7922209999997</v>
      </c>
      <c r="H446" s="38">
        <v>6083.0197920000001</v>
      </c>
      <c r="I446" s="38">
        <v>2106.3780780000002</v>
      </c>
      <c r="J446" s="27">
        <v>613.87430119999999</v>
      </c>
      <c r="K446" s="38">
        <v>976.78694459999997</v>
      </c>
      <c r="L446">
        <v>4</v>
      </c>
      <c r="M446" s="1">
        <v>0.87711979100000004</v>
      </c>
      <c r="N446" s="1" t="str">
        <f t="shared" si="6"/>
        <v/>
      </c>
      <c r="O446">
        <v>41</v>
      </c>
      <c r="P446" s="1">
        <v>5.858874E-3</v>
      </c>
      <c r="Q446" s="1">
        <v>0.8</v>
      </c>
      <c r="R446" s="38">
        <v>5.6497065219999998</v>
      </c>
    </row>
    <row r="447" spans="1:18" x14ac:dyDescent="0.35">
      <c r="A447">
        <v>5</v>
      </c>
      <c r="B447">
        <v>10</v>
      </c>
      <c r="C447">
        <v>1000</v>
      </c>
      <c r="D447">
        <v>3</v>
      </c>
      <c r="E447" s="38">
        <v>34630.096100000002</v>
      </c>
      <c r="F447" s="38">
        <v>7843.6680679999999</v>
      </c>
      <c r="G447" s="38">
        <v>13886.737779999999</v>
      </c>
      <c r="H447" s="38">
        <v>5937.7528860000002</v>
      </c>
      <c r="I447" s="38">
        <v>5157.4434000000001</v>
      </c>
      <c r="J447" s="27">
        <v>613.87430119999999</v>
      </c>
      <c r="K447" s="38">
        <v>1190.619659</v>
      </c>
      <c r="L447">
        <v>6</v>
      </c>
      <c r="M447" s="1">
        <v>0.85617353699999998</v>
      </c>
      <c r="N447" s="1">
        <f t="shared" si="6"/>
        <v>0.27062294509603074</v>
      </c>
      <c r="O447">
        <v>121</v>
      </c>
      <c r="P447" s="1">
        <v>7.8915270000000006E-3</v>
      </c>
      <c r="Q447" s="1">
        <v>0.8</v>
      </c>
      <c r="R447" s="38">
        <v>5.6497065219999998</v>
      </c>
    </row>
    <row r="448" spans="1:18" x14ac:dyDescent="0.35">
      <c r="A448">
        <v>5</v>
      </c>
      <c r="B448">
        <v>10</v>
      </c>
      <c r="C448">
        <v>1000</v>
      </c>
      <c r="D448">
        <v>1</v>
      </c>
      <c r="E448" s="38">
        <v>25562.98256</v>
      </c>
      <c r="F448" s="38">
        <v>6839.9632629999996</v>
      </c>
      <c r="G448" s="38">
        <v>9214.0293529999999</v>
      </c>
      <c r="H448" s="38">
        <v>5817.8845860000001</v>
      </c>
      <c r="I448" s="38">
        <v>2107.5268139999998</v>
      </c>
      <c r="J448" s="27">
        <v>613.87430119999999</v>
      </c>
      <c r="K448" s="38">
        <v>969.70423970000002</v>
      </c>
      <c r="L448">
        <v>4</v>
      </c>
      <c r="M448" s="1">
        <v>0.83888954699999996</v>
      </c>
      <c r="N448" s="1" t="str">
        <f t="shared" si="6"/>
        <v/>
      </c>
      <c r="O448">
        <v>155</v>
      </c>
      <c r="P448" s="1">
        <v>9.0516940000000008E-3</v>
      </c>
      <c r="Q448" s="1">
        <v>0.6</v>
      </c>
      <c r="R448" s="38">
        <v>15.06588406</v>
      </c>
    </row>
    <row r="449" spans="1:18" x14ac:dyDescent="0.35">
      <c r="A449">
        <v>5</v>
      </c>
      <c r="B449">
        <v>10</v>
      </c>
      <c r="C449">
        <v>1000</v>
      </c>
      <c r="D449">
        <v>2</v>
      </c>
      <c r="E449" s="38">
        <v>25451.397069999999</v>
      </c>
      <c r="F449" s="38">
        <v>6837.5497560000003</v>
      </c>
      <c r="G449" s="38">
        <v>8834.5260699999999</v>
      </c>
      <c r="H449" s="38">
        <v>6083.0197920000001</v>
      </c>
      <c r="I449" s="38">
        <v>2105.7358429999999</v>
      </c>
      <c r="J449" s="27">
        <v>613.87430119999999</v>
      </c>
      <c r="K449" s="38">
        <v>976.69130619999999</v>
      </c>
      <c r="L449">
        <v>4</v>
      </c>
      <c r="M449" s="1">
        <v>0.87711979100000004</v>
      </c>
      <c r="N449" s="1" t="str">
        <f t="shared" si="6"/>
        <v/>
      </c>
      <c r="O449">
        <v>158</v>
      </c>
      <c r="P449" s="1">
        <v>5.783318E-3</v>
      </c>
      <c r="Q449" s="1">
        <v>0.6</v>
      </c>
      <c r="R449" s="38">
        <v>15.06588406</v>
      </c>
    </row>
    <row r="450" spans="1:18" x14ac:dyDescent="0.35">
      <c r="A450">
        <v>5</v>
      </c>
      <c r="B450">
        <v>10</v>
      </c>
      <c r="C450">
        <v>1000</v>
      </c>
      <c r="D450">
        <v>3</v>
      </c>
      <c r="E450" s="38">
        <v>37516.989730000001</v>
      </c>
      <c r="F450" s="38">
        <v>9493.8434049999996</v>
      </c>
      <c r="G450" s="38">
        <v>15346.88298</v>
      </c>
      <c r="H450" s="38">
        <v>6256.6869909999996</v>
      </c>
      <c r="I450" s="38">
        <v>4715.1097040000004</v>
      </c>
      <c r="J450" s="27">
        <v>613.87430119999999</v>
      </c>
      <c r="K450" s="38">
        <v>1090.5923539999999</v>
      </c>
      <c r="L450">
        <v>5</v>
      </c>
      <c r="M450" s="1">
        <v>0.90216112699999995</v>
      </c>
      <c r="N450" s="1">
        <f t="shared" si="6"/>
        <v>0.26458010462725673</v>
      </c>
      <c r="O450">
        <v>160</v>
      </c>
      <c r="P450" s="1">
        <v>9.8439189999999996E-3</v>
      </c>
      <c r="Q450" s="1">
        <v>0.6</v>
      </c>
      <c r="R450" s="38">
        <v>15.06588406</v>
      </c>
    </row>
    <row r="451" spans="1:18" x14ac:dyDescent="0.35">
      <c r="A451">
        <v>5</v>
      </c>
      <c r="B451">
        <v>10</v>
      </c>
      <c r="C451">
        <v>1000</v>
      </c>
      <c r="D451">
        <v>1</v>
      </c>
      <c r="E451" s="38">
        <v>29516.083449999998</v>
      </c>
      <c r="F451" s="38">
        <v>8564.1887420000003</v>
      </c>
      <c r="G451" s="38">
        <v>11379.25333</v>
      </c>
      <c r="H451" s="38">
        <v>6276.5658860000003</v>
      </c>
      <c r="I451" s="38">
        <v>1835.1845020000001</v>
      </c>
      <c r="J451" s="27">
        <v>613.87430119999999</v>
      </c>
      <c r="K451" s="38">
        <v>847.01668619999998</v>
      </c>
      <c r="L451">
        <v>3</v>
      </c>
      <c r="M451" s="1">
        <v>0.90502749400000004</v>
      </c>
      <c r="N451" s="1" t="str">
        <f t="shared" si="6"/>
        <v/>
      </c>
      <c r="O451">
        <v>300</v>
      </c>
      <c r="P451" s="1">
        <v>3.2456909999999999E-2</v>
      </c>
      <c r="Q451" s="1">
        <v>0.4</v>
      </c>
      <c r="R451" s="38">
        <v>33.89823913</v>
      </c>
    </row>
    <row r="452" spans="1:18" x14ac:dyDescent="0.35">
      <c r="A452">
        <v>5</v>
      </c>
      <c r="B452">
        <v>10</v>
      </c>
      <c r="C452">
        <v>1000</v>
      </c>
      <c r="D452">
        <v>2</v>
      </c>
      <c r="E452" s="38">
        <v>28800.401160000001</v>
      </c>
      <c r="F452" s="38">
        <v>8524.5907900000002</v>
      </c>
      <c r="G452" s="38">
        <v>10582.871800000001</v>
      </c>
      <c r="H452" s="38">
        <v>6409.506488</v>
      </c>
      <c r="I452" s="38">
        <v>1822.124221</v>
      </c>
      <c r="J452" s="27">
        <v>613.87430119999999</v>
      </c>
      <c r="K452" s="38">
        <v>847.43356759999995</v>
      </c>
      <c r="L452">
        <v>3</v>
      </c>
      <c r="M452" s="1">
        <v>0.92419640000000003</v>
      </c>
      <c r="N452" s="1" t="str">
        <f t="shared" ref="N452:N515" si="7">IF(D452&lt;&gt;3,"",(SUMIFS($E:$E,$A:$A,A452,$B:$B,B452,$C:$C,C452,$Q:$Q,Q452,$D:$D,1)+SUMIFS($E:$E,$A:$A,A452,$B:$B,B452,$C:$C,C452,$Q:$Q,Q452,$D:$D,2)-E452)/(SUMIFS($E:$E,$A:$A,A452,$B:$B,B452,$C:$C,C452,$Q:$Q,Q452,$D:$D,1)+SUMIFS($E:$E,$A:$A,A452,$B:$B,B452,$C:$C,C452,$Q:$Q,Q452,$D:$D,2)))</f>
        <v/>
      </c>
      <c r="O452">
        <v>300</v>
      </c>
      <c r="P452" s="1">
        <v>1.2339368E-2</v>
      </c>
      <c r="Q452" s="1">
        <v>0.4</v>
      </c>
      <c r="R452" s="38">
        <v>33.89823913</v>
      </c>
    </row>
    <row r="453" spans="1:18" x14ac:dyDescent="0.35">
      <c r="A453">
        <v>5</v>
      </c>
      <c r="B453">
        <v>10</v>
      </c>
      <c r="C453">
        <v>1000</v>
      </c>
      <c r="D453">
        <v>3</v>
      </c>
      <c r="E453" s="38">
        <v>44253.211369999997</v>
      </c>
      <c r="F453" s="38">
        <v>17014.975770000001</v>
      </c>
      <c r="G453" s="38">
        <v>14249.904399999999</v>
      </c>
      <c r="H453" s="38">
        <v>6049.9905669999998</v>
      </c>
      <c r="I453" s="38">
        <v>5135.2017569999998</v>
      </c>
      <c r="J453" s="27">
        <v>613.87430119999999</v>
      </c>
      <c r="K453" s="38">
        <v>1189.26457</v>
      </c>
      <c r="L453">
        <v>6</v>
      </c>
      <c r="M453" s="1">
        <v>0.87235725799999997</v>
      </c>
      <c r="N453" s="1">
        <f t="shared" si="7"/>
        <v>0.24115433798951008</v>
      </c>
      <c r="O453">
        <v>300</v>
      </c>
      <c r="P453" s="1">
        <v>0.116679701</v>
      </c>
      <c r="Q453" s="1">
        <v>0.4</v>
      </c>
      <c r="R453" s="38">
        <v>33.89823913</v>
      </c>
    </row>
    <row r="454" spans="1:18" x14ac:dyDescent="0.35">
      <c r="A454">
        <v>5</v>
      </c>
      <c r="B454">
        <v>10</v>
      </c>
      <c r="C454">
        <v>2000</v>
      </c>
      <c r="D454">
        <v>1</v>
      </c>
      <c r="E454" s="38">
        <v>27982.852739999998</v>
      </c>
      <c r="F454" s="38">
        <v>7503.3781300000001</v>
      </c>
      <c r="G454" s="38">
        <v>10955.185009999999</v>
      </c>
      <c r="H454" s="38">
        <v>6241.9420099999998</v>
      </c>
      <c r="I454" s="38">
        <v>1826.5796230000001</v>
      </c>
      <c r="J454" s="27">
        <v>613.87430119999999</v>
      </c>
      <c r="K454" s="38">
        <v>841.8936635</v>
      </c>
      <c r="L454">
        <v>3</v>
      </c>
      <c r="M454" s="1">
        <v>0.90003502599999996</v>
      </c>
      <c r="N454" s="1" t="str">
        <f t="shared" si="7"/>
        <v/>
      </c>
      <c r="O454">
        <v>112</v>
      </c>
      <c r="P454" s="1">
        <v>9.9056109999999999E-3</v>
      </c>
      <c r="Q454" s="1">
        <v>0.8</v>
      </c>
      <c r="R454" s="38">
        <v>9.2020505379999999</v>
      </c>
    </row>
    <row r="455" spans="1:18" x14ac:dyDescent="0.35">
      <c r="A455">
        <v>5</v>
      </c>
      <c r="B455">
        <v>10</v>
      </c>
      <c r="C455">
        <v>2000</v>
      </c>
      <c r="D455">
        <v>2</v>
      </c>
      <c r="E455" s="38">
        <v>27699.385719999998</v>
      </c>
      <c r="F455" s="38">
        <v>5225.93199</v>
      </c>
      <c r="G455" s="38">
        <v>13195.62673</v>
      </c>
      <c r="H455" s="38">
        <v>6483.6519799999996</v>
      </c>
      <c r="I455" s="38">
        <v>1489.487179</v>
      </c>
      <c r="J455" s="27">
        <v>613.87430119999999</v>
      </c>
      <c r="K455" s="38">
        <v>690.81354799999997</v>
      </c>
      <c r="L455">
        <v>2</v>
      </c>
      <c r="M455" s="1">
        <v>0.93488755000000001</v>
      </c>
      <c r="N455" s="1" t="str">
        <f t="shared" si="7"/>
        <v/>
      </c>
      <c r="O455">
        <v>82</v>
      </c>
      <c r="P455" s="1">
        <v>8.1621509999999994E-3</v>
      </c>
      <c r="Q455" s="1">
        <v>0.8</v>
      </c>
      <c r="R455" s="38">
        <v>9.2020505379999999</v>
      </c>
    </row>
    <row r="456" spans="1:18" x14ac:dyDescent="0.35">
      <c r="A456">
        <v>5</v>
      </c>
      <c r="B456">
        <v>10</v>
      </c>
      <c r="C456">
        <v>2000</v>
      </c>
      <c r="D456">
        <v>3</v>
      </c>
      <c r="E456" s="38">
        <v>40151.448900000003</v>
      </c>
      <c r="F456" s="38">
        <v>10453.840469999999</v>
      </c>
      <c r="G456" s="38">
        <v>17417.387429999999</v>
      </c>
      <c r="H456" s="38">
        <v>6474.8423339999999</v>
      </c>
      <c r="I456" s="38">
        <v>4215.3655319999998</v>
      </c>
      <c r="J456" s="27">
        <v>613.87430119999999</v>
      </c>
      <c r="K456" s="38">
        <v>976.13884259999998</v>
      </c>
      <c r="L456">
        <v>4</v>
      </c>
      <c r="M456" s="1">
        <v>0.93361727400000005</v>
      </c>
      <c r="N456" s="1">
        <f t="shared" si="7"/>
        <v>0.27891819706847309</v>
      </c>
      <c r="O456">
        <v>78</v>
      </c>
      <c r="P456" s="1">
        <v>9.7556629999999995E-3</v>
      </c>
      <c r="Q456" s="1">
        <v>0.8</v>
      </c>
      <c r="R456" s="38">
        <v>9.2020505379999999</v>
      </c>
    </row>
    <row r="457" spans="1:18" x14ac:dyDescent="0.35">
      <c r="A457">
        <v>5</v>
      </c>
      <c r="B457">
        <v>10</v>
      </c>
      <c r="C457">
        <v>2000</v>
      </c>
      <c r="D457">
        <v>1</v>
      </c>
      <c r="E457" s="38">
        <v>30302.26066</v>
      </c>
      <c r="F457" s="38">
        <v>7275.0898740000002</v>
      </c>
      <c r="G457" s="38">
        <v>13703.727339999999</v>
      </c>
      <c r="H457" s="38">
        <v>6528.2655020000002</v>
      </c>
      <c r="I457" s="38">
        <v>1492.192624</v>
      </c>
      <c r="J457" s="27">
        <v>613.87430119999999</v>
      </c>
      <c r="K457" s="38">
        <v>689.11102040000003</v>
      </c>
      <c r="L457">
        <v>2</v>
      </c>
      <c r="M457" s="1">
        <v>0.94132044100000001</v>
      </c>
      <c r="N457" s="1" t="str">
        <f t="shared" si="7"/>
        <v/>
      </c>
      <c r="O457">
        <v>160</v>
      </c>
      <c r="P457" s="1">
        <v>9.7550689999999999E-3</v>
      </c>
      <c r="Q457" s="1">
        <v>0.6</v>
      </c>
      <c r="R457" s="38">
        <v>24.53880144</v>
      </c>
    </row>
    <row r="458" spans="1:18" x14ac:dyDescent="0.35">
      <c r="A458">
        <v>5</v>
      </c>
      <c r="B458">
        <v>10</v>
      </c>
      <c r="C458">
        <v>2000</v>
      </c>
      <c r="D458">
        <v>2</v>
      </c>
      <c r="E458" s="38">
        <v>29755.081269999999</v>
      </c>
      <c r="F458" s="38">
        <v>7269.0203739999997</v>
      </c>
      <c r="G458" s="38">
        <v>13206.93218</v>
      </c>
      <c r="H458" s="38">
        <v>6483.6519799999996</v>
      </c>
      <c r="I458" s="38">
        <v>1489.427285</v>
      </c>
      <c r="J458" s="27">
        <v>613.87430119999999</v>
      </c>
      <c r="K458" s="38">
        <v>692.17515370000001</v>
      </c>
      <c r="L458">
        <v>2</v>
      </c>
      <c r="M458" s="1">
        <v>0.93488755000000001</v>
      </c>
      <c r="N458" s="1" t="str">
        <f t="shared" si="7"/>
        <v/>
      </c>
      <c r="O458">
        <v>97</v>
      </c>
      <c r="P458" s="1">
        <v>8.391496E-3</v>
      </c>
      <c r="Q458" s="1">
        <v>0.6</v>
      </c>
      <c r="R458" s="38">
        <v>24.53880144</v>
      </c>
    </row>
    <row r="459" spans="1:18" x14ac:dyDescent="0.35">
      <c r="A459">
        <v>5</v>
      </c>
      <c r="B459">
        <v>10</v>
      </c>
      <c r="C459">
        <v>2000</v>
      </c>
      <c r="D459">
        <v>3</v>
      </c>
      <c r="E459" s="38">
        <v>44043.140310000003</v>
      </c>
      <c r="F459" s="38">
        <v>14561.158719999999</v>
      </c>
      <c r="G459" s="38">
        <v>17126.09547</v>
      </c>
      <c r="H459" s="38">
        <v>6538.3178619999999</v>
      </c>
      <c r="I459" s="38">
        <v>4225.8973079999996</v>
      </c>
      <c r="J459" s="27">
        <v>613.87430119999999</v>
      </c>
      <c r="K459" s="38">
        <v>977.79664600000001</v>
      </c>
      <c r="L459">
        <v>4</v>
      </c>
      <c r="M459" s="1">
        <v>0.94276990599999999</v>
      </c>
      <c r="N459" s="1">
        <f t="shared" si="7"/>
        <v>0.26664852464941574</v>
      </c>
      <c r="O459">
        <v>279</v>
      </c>
      <c r="P459" s="1">
        <v>7.8113999999999996E-3</v>
      </c>
      <c r="Q459" s="1">
        <v>0.6</v>
      </c>
      <c r="R459" s="38">
        <v>24.53880144</v>
      </c>
    </row>
    <row r="460" spans="1:18" x14ac:dyDescent="0.35">
      <c r="A460">
        <v>5</v>
      </c>
      <c r="B460">
        <v>10</v>
      </c>
      <c r="C460">
        <v>2000</v>
      </c>
      <c r="D460">
        <v>1</v>
      </c>
      <c r="E460" s="38">
        <v>34385.193420000003</v>
      </c>
      <c r="F460" s="38">
        <v>11385.269780000001</v>
      </c>
      <c r="G460" s="38">
        <v>13754.74784</v>
      </c>
      <c r="H460" s="38">
        <v>6444.9734559999997</v>
      </c>
      <c r="I460" s="38">
        <v>1495.4969229999999</v>
      </c>
      <c r="J460" s="27">
        <v>613.87430119999999</v>
      </c>
      <c r="K460" s="38">
        <v>690.83111629999996</v>
      </c>
      <c r="L460">
        <v>2</v>
      </c>
      <c r="M460" s="1">
        <v>0.92931043599999996</v>
      </c>
      <c r="N460" s="1" t="str">
        <f t="shared" si="7"/>
        <v/>
      </c>
      <c r="O460">
        <v>256</v>
      </c>
      <c r="P460" s="1">
        <v>9.9135620000000008E-3</v>
      </c>
      <c r="Q460" s="1">
        <v>0.4</v>
      </c>
      <c r="R460" s="38">
        <v>55.212303230000003</v>
      </c>
    </row>
    <row r="461" spans="1:18" x14ac:dyDescent="0.35">
      <c r="A461">
        <v>5</v>
      </c>
      <c r="B461">
        <v>10</v>
      </c>
      <c r="C461">
        <v>2000</v>
      </c>
      <c r="D461">
        <v>2</v>
      </c>
      <c r="E461" s="38">
        <v>33839.180760000003</v>
      </c>
      <c r="F461" s="38">
        <v>11307.60771</v>
      </c>
      <c r="G461" s="38">
        <v>13298.446239999999</v>
      </c>
      <c r="H461" s="38">
        <v>6452.5381829999997</v>
      </c>
      <c r="I461" s="38">
        <v>1479.7708339999999</v>
      </c>
      <c r="J461" s="27">
        <v>613.87430119999999</v>
      </c>
      <c r="K461" s="38">
        <v>686.94349629999999</v>
      </c>
      <c r="L461">
        <v>2</v>
      </c>
      <c r="M461" s="1">
        <v>0.93040120500000001</v>
      </c>
      <c r="N461" s="1" t="str">
        <f t="shared" si="7"/>
        <v/>
      </c>
      <c r="O461">
        <v>301</v>
      </c>
      <c r="P461" s="1">
        <v>1.2035905E-2</v>
      </c>
      <c r="Q461" s="1">
        <v>0.4</v>
      </c>
      <c r="R461" s="38">
        <v>55.212303230000003</v>
      </c>
    </row>
    <row r="462" spans="1:18" x14ac:dyDescent="0.35">
      <c r="A462">
        <v>5</v>
      </c>
      <c r="B462">
        <v>10</v>
      </c>
      <c r="C462">
        <v>2000</v>
      </c>
      <c r="D462">
        <v>3</v>
      </c>
      <c r="E462" s="38">
        <v>51522.443140000003</v>
      </c>
      <c r="F462" s="38">
        <v>18789.505639999999</v>
      </c>
      <c r="G462" s="38">
        <v>20961.18145</v>
      </c>
      <c r="H462" s="38">
        <v>6648.7709599999998</v>
      </c>
      <c r="I462" s="38">
        <v>3661.6802630000002</v>
      </c>
      <c r="J462" s="27">
        <v>613.87430119999999</v>
      </c>
      <c r="K462" s="38">
        <v>847.43052909999994</v>
      </c>
      <c r="L462">
        <v>3</v>
      </c>
      <c r="M462" s="1">
        <v>0.95869630500000003</v>
      </c>
      <c r="N462" s="1">
        <f t="shared" si="7"/>
        <v>0.24480885666953006</v>
      </c>
      <c r="O462">
        <v>289</v>
      </c>
      <c r="P462" s="1">
        <v>9.964456E-3</v>
      </c>
      <c r="Q462" s="1">
        <v>0.4</v>
      </c>
      <c r="R462" s="38">
        <v>55.212303230000003</v>
      </c>
    </row>
    <row r="463" spans="1:18" x14ac:dyDescent="0.35">
      <c r="A463">
        <v>5</v>
      </c>
      <c r="B463">
        <v>40</v>
      </c>
      <c r="C463">
        <v>500</v>
      </c>
      <c r="D463">
        <v>1</v>
      </c>
      <c r="E463" s="38">
        <v>20308.067749999998</v>
      </c>
      <c r="F463" s="38">
        <v>3753.202284</v>
      </c>
      <c r="G463" s="38">
        <v>6095.2664999999997</v>
      </c>
      <c r="H463" s="38">
        <v>6060.0754189999998</v>
      </c>
      <c r="I463" s="38">
        <v>2593.2041519999998</v>
      </c>
      <c r="J463" s="27">
        <v>613.87430119999999</v>
      </c>
      <c r="K463" s="38">
        <v>1192.4450959999999</v>
      </c>
      <c r="L463">
        <v>6</v>
      </c>
      <c r="M463" s="1">
        <v>0.55359286699999999</v>
      </c>
      <c r="N463" s="1" t="str">
        <f t="shared" si="7"/>
        <v/>
      </c>
      <c r="O463">
        <v>67</v>
      </c>
      <c r="P463" s="1">
        <v>9.7396519999999997E-3</v>
      </c>
      <c r="Q463" s="1">
        <v>0.8</v>
      </c>
      <c r="R463" s="38">
        <v>3.2473560930000001</v>
      </c>
    </row>
    <row r="464" spans="1:18" x14ac:dyDescent="0.35">
      <c r="A464">
        <v>5</v>
      </c>
      <c r="B464">
        <v>40</v>
      </c>
      <c r="C464">
        <v>500</v>
      </c>
      <c r="D464">
        <v>2</v>
      </c>
      <c r="E464" s="38">
        <v>20479.59823</v>
      </c>
      <c r="F464" s="38">
        <v>3178.523353</v>
      </c>
      <c r="G464" s="38">
        <v>6649.8901830000004</v>
      </c>
      <c r="H464" s="38">
        <v>6617.0888519999999</v>
      </c>
      <c r="I464" s="38">
        <v>2336.0915199999999</v>
      </c>
      <c r="J464" s="27">
        <v>613.87430119999999</v>
      </c>
      <c r="K464" s="38">
        <v>1084.130024</v>
      </c>
      <c r="L464">
        <v>5</v>
      </c>
      <c r="M464" s="1">
        <v>0.60447650200000003</v>
      </c>
      <c r="N464" s="1" t="str">
        <f t="shared" si="7"/>
        <v/>
      </c>
      <c r="O464">
        <v>161</v>
      </c>
      <c r="P464" s="1">
        <v>9.6130609999999991E-3</v>
      </c>
      <c r="Q464" s="1">
        <v>0.8</v>
      </c>
      <c r="R464" s="38">
        <v>3.2473560930000001</v>
      </c>
    </row>
    <row r="465" spans="1:18" x14ac:dyDescent="0.35">
      <c r="A465">
        <v>5</v>
      </c>
      <c r="B465">
        <v>40</v>
      </c>
      <c r="C465">
        <v>500</v>
      </c>
      <c r="D465">
        <v>3</v>
      </c>
      <c r="E465" s="38">
        <v>28826.671890000001</v>
      </c>
      <c r="F465" s="38">
        <v>4641.8713280000002</v>
      </c>
      <c r="G465" s="38">
        <v>8862.4721699999991</v>
      </c>
      <c r="H465" s="38">
        <v>7865.4274969999997</v>
      </c>
      <c r="I465" s="38">
        <v>5558.2878360000004</v>
      </c>
      <c r="J465" s="27">
        <v>613.87430119999999</v>
      </c>
      <c r="K465" s="38">
        <v>1284.7387610000001</v>
      </c>
      <c r="L465">
        <v>7</v>
      </c>
      <c r="M465" s="1">
        <v>0.71851326199999999</v>
      </c>
      <c r="N465" s="1">
        <f t="shared" si="7"/>
        <v>0.29325027070352599</v>
      </c>
      <c r="O465">
        <v>300</v>
      </c>
      <c r="P465" s="1">
        <v>1.2688724E-2</v>
      </c>
      <c r="Q465" s="1">
        <v>0.8</v>
      </c>
      <c r="R465" s="38">
        <v>3.2473560930000001</v>
      </c>
    </row>
    <row r="466" spans="1:18" x14ac:dyDescent="0.35">
      <c r="A466">
        <v>5</v>
      </c>
      <c r="B466">
        <v>40</v>
      </c>
      <c r="C466">
        <v>500</v>
      </c>
      <c r="D466">
        <v>1</v>
      </c>
      <c r="E466" s="38">
        <v>21444.969969999998</v>
      </c>
      <c r="F466" s="38">
        <v>4334.7393149999998</v>
      </c>
      <c r="G466" s="38">
        <v>6566.2730009999996</v>
      </c>
      <c r="H466" s="38">
        <v>6470.0725510000002</v>
      </c>
      <c r="I466" s="38">
        <v>2368.8127089999998</v>
      </c>
      <c r="J466" s="27">
        <v>613.87430119999999</v>
      </c>
      <c r="K466" s="38">
        <v>1091.1980880000001</v>
      </c>
      <c r="L466">
        <v>5</v>
      </c>
      <c r="M466" s="1">
        <v>0.59104644200000001</v>
      </c>
      <c r="N466" s="1" t="str">
        <f t="shared" si="7"/>
        <v/>
      </c>
      <c r="O466">
        <v>300</v>
      </c>
      <c r="P466" s="1">
        <v>1.2567874E-2</v>
      </c>
      <c r="Q466" s="1">
        <v>0.6</v>
      </c>
      <c r="R466" s="38">
        <v>8.6596162480000007</v>
      </c>
    </row>
    <row r="467" spans="1:18" x14ac:dyDescent="0.35">
      <c r="A467">
        <v>5</v>
      </c>
      <c r="B467">
        <v>40</v>
      </c>
      <c r="C467">
        <v>500</v>
      </c>
      <c r="D467">
        <v>2</v>
      </c>
      <c r="E467" s="38">
        <v>21594.34866</v>
      </c>
      <c r="F467" s="38">
        <v>4286.5665550000003</v>
      </c>
      <c r="G467" s="38">
        <v>6676.1019839999999</v>
      </c>
      <c r="H467" s="38">
        <v>6643.3006519999999</v>
      </c>
      <c r="I467" s="38">
        <v>2306.6172710000001</v>
      </c>
      <c r="J467" s="27">
        <v>613.87430119999999</v>
      </c>
      <c r="K467" s="38">
        <v>1067.8878990000001</v>
      </c>
      <c r="L467">
        <v>5</v>
      </c>
      <c r="M467" s="1">
        <v>0.60687097099999998</v>
      </c>
      <c r="N467" s="1" t="str">
        <f t="shared" si="7"/>
        <v/>
      </c>
      <c r="O467">
        <v>300</v>
      </c>
      <c r="P467" s="1">
        <v>1.1633431E-2</v>
      </c>
      <c r="Q467" s="1">
        <v>0.6</v>
      </c>
      <c r="R467" s="38">
        <v>8.6596162480000007</v>
      </c>
    </row>
    <row r="468" spans="1:18" x14ac:dyDescent="0.35">
      <c r="A468">
        <v>5</v>
      </c>
      <c r="B468">
        <v>40</v>
      </c>
      <c r="C468">
        <v>500</v>
      </c>
      <c r="D468">
        <v>3</v>
      </c>
      <c r="E468" s="38">
        <v>30718.166260000002</v>
      </c>
      <c r="F468" s="38">
        <v>5833.4811950000003</v>
      </c>
      <c r="G468" s="38">
        <v>9663.3916140000001</v>
      </c>
      <c r="H468" s="38">
        <v>8241.7990879999998</v>
      </c>
      <c r="I468" s="38">
        <v>5170.580766</v>
      </c>
      <c r="J468" s="27">
        <v>613.87430119999999</v>
      </c>
      <c r="K468" s="38">
        <v>1195.039293</v>
      </c>
      <c r="L468">
        <v>6</v>
      </c>
      <c r="M468" s="1">
        <v>0.75289511600000003</v>
      </c>
      <c r="N468" s="1">
        <f t="shared" si="7"/>
        <v>0.28627665962656978</v>
      </c>
      <c r="O468">
        <v>300</v>
      </c>
      <c r="P468" s="1">
        <v>1.8919749E-2</v>
      </c>
      <c r="Q468" s="1">
        <v>0.6</v>
      </c>
      <c r="R468" s="38">
        <v>8.6596162480000007</v>
      </c>
    </row>
    <row r="469" spans="1:18" x14ac:dyDescent="0.35">
      <c r="A469">
        <v>5</v>
      </c>
      <c r="B469">
        <v>40</v>
      </c>
      <c r="C469">
        <v>500</v>
      </c>
      <c r="D469">
        <v>1</v>
      </c>
      <c r="E469" s="38">
        <v>23737.20695</v>
      </c>
      <c r="F469" s="38">
        <v>5690.8291790000003</v>
      </c>
      <c r="G469" s="38">
        <v>7250.597616</v>
      </c>
      <c r="H469" s="38">
        <v>7087.7752829999999</v>
      </c>
      <c r="I469" s="38">
        <v>2117.8627120000001</v>
      </c>
      <c r="J469" s="27">
        <v>613.87430119999999</v>
      </c>
      <c r="K469" s="38">
        <v>976.26785489999997</v>
      </c>
      <c r="L469">
        <v>4</v>
      </c>
      <c r="M469" s="1">
        <v>0.647474094</v>
      </c>
      <c r="N469" s="1" t="str">
        <f t="shared" si="7"/>
        <v/>
      </c>
      <c r="O469">
        <v>301</v>
      </c>
      <c r="P469" s="1">
        <v>1.8845344999999999E-2</v>
      </c>
      <c r="Q469" s="1">
        <v>0.4</v>
      </c>
      <c r="R469" s="38">
        <v>19.48413656</v>
      </c>
    </row>
    <row r="470" spans="1:18" x14ac:dyDescent="0.35">
      <c r="A470">
        <v>5</v>
      </c>
      <c r="B470">
        <v>40</v>
      </c>
      <c r="C470">
        <v>500</v>
      </c>
      <c r="D470">
        <v>2</v>
      </c>
      <c r="E470" s="38">
        <v>23930.426940000001</v>
      </c>
      <c r="F470" s="38">
        <v>6544.109031</v>
      </c>
      <c r="G470" s="38">
        <v>6712.6415999999999</v>
      </c>
      <c r="H470" s="38">
        <v>6661.5992050000004</v>
      </c>
      <c r="I470" s="38">
        <v>2320.5809180000001</v>
      </c>
      <c r="J470" s="27">
        <v>613.87430119999999</v>
      </c>
      <c r="K470" s="38">
        <v>1077.621881</v>
      </c>
      <c r="L470">
        <v>5</v>
      </c>
      <c r="M470" s="1">
        <v>0.60854255899999998</v>
      </c>
      <c r="N470" s="1" t="str">
        <f t="shared" si="7"/>
        <v/>
      </c>
      <c r="O470">
        <v>300</v>
      </c>
      <c r="P470" s="1">
        <v>2.3298217999999999E-2</v>
      </c>
      <c r="Q470" s="1">
        <v>0.4</v>
      </c>
      <c r="R470" s="38">
        <v>19.48413656</v>
      </c>
    </row>
    <row r="471" spans="1:18" x14ac:dyDescent="0.35">
      <c r="A471">
        <v>5</v>
      </c>
      <c r="B471">
        <v>40</v>
      </c>
      <c r="C471">
        <v>500</v>
      </c>
      <c r="D471">
        <v>3</v>
      </c>
      <c r="E471" s="38">
        <v>35123.893539999997</v>
      </c>
      <c r="F471" s="38">
        <v>9342.7990869999994</v>
      </c>
      <c r="G471" s="38">
        <v>10501.357110000001</v>
      </c>
      <c r="H471" s="38">
        <v>8331.9706399999995</v>
      </c>
      <c r="I471" s="38">
        <v>5144.3300239999999</v>
      </c>
      <c r="J471" s="27">
        <v>613.87430119999999</v>
      </c>
      <c r="K471" s="38">
        <v>1189.5623820000001</v>
      </c>
      <c r="L471">
        <v>6</v>
      </c>
      <c r="M471" s="1">
        <v>0.76113236100000004</v>
      </c>
      <c r="N471" s="1">
        <f t="shared" si="7"/>
        <v>0.26315005227543925</v>
      </c>
      <c r="O471">
        <v>300</v>
      </c>
      <c r="P471" s="1">
        <v>5.4511723999999998E-2</v>
      </c>
      <c r="Q471" s="1">
        <v>0.4</v>
      </c>
      <c r="R471" s="38">
        <v>19.48413656</v>
      </c>
    </row>
    <row r="472" spans="1:18" x14ac:dyDescent="0.35">
      <c r="A472">
        <v>5</v>
      </c>
      <c r="B472">
        <v>40</v>
      </c>
      <c r="C472">
        <v>1000</v>
      </c>
      <c r="D472">
        <v>1</v>
      </c>
      <c r="E472" s="38">
        <v>22993.639749999998</v>
      </c>
      <c r="F472" s="38">
        <v>4999.3115959999996</v>
      </c>
      <c r="G472" s="38">
        <v>7228.4160309999997</v>
      </c>
      <c r="H472" s="38">
        <v>7083.812199</v>
      </c>
      <c r="I472" s="38">
        <v>2100.310551</v>
      </c>
      <c r="J472" s="27">
        <v>613.87430119999999</v>
      </c>
      <c r="K472" s="38">
        <v>967.91507200000001</v>
      </c>
      <c r="L472">
        <v>4</v>
      </c>
      <c r="M472" s="1">
        <v>0.64711206300000002</v>
      </c>
      <c r="N472" s="1" t="str">
        <f t="shared" si="7"/>
        <v/>
      </c>
      <c r="O472">
        <v>103</v>
      </c>
      <c r="P472" s="1">
        <v>5.2985059999999997E-3</v>
      </c>
      <c r="Q472" s="1">
        <v>0.8</v>
      </c>
      <c r="R472" s="38">
        <v>5.3195188870000001</v>
      </c>
    </row>
    <row r="473" spans="1:18" x14ac:dyDescent="0.35">
      <c r="A473">
        <v>5</v>
      </c>
      <c r="B473">
        <v>40</v>
      </c>
      <c r="C473">
        <v>1000</v>
      </c>
      <c r="D473">
        <v>2</v>
      </c>
      <c r="E473" s="38">
        <v>23122.30459</v>
      </c>
      <c r="F473" s="38">
        <v>4997.7123959999999</v>
      </c>
      <c r="G473" s="38">
        <v>7286.460709</v>
      </c>
      <c r="H473" s="38">
        <v>7153.1030270000001</v>
      </c>
      <c r="I473" s="38">
        <v>2096.9494049999998</v>
      </c>
      <c r="J473" s="27">
        <v>613.87430119999999</v>
      </c>
      <c r="K473" s="38">
        <v>974.2047503</v>
      </c>
      <c r="L473">
        <v>4</v>
      </c>
      <c r="M473" s="1">
        <v>0.65344183700000003</v>
      </c>
      <c r="N473" s="1" t="str">
        <f t="shared" si="7"/>
        <v/>
      </c>
      <c r="O473">
        <v>139</v>
      </c>
      <c r="P473" s="1">
        <v>5.8400680000000003E-3</v>
      </c>
      <c r="Q473" s="1">
        <v>0.8</v>
      </c>
      <c r="R473" s="38">
        <v>5.3195188870000001</v>
      </c>
    </row>
    <row r="474" spans="1:18" x14ac:dyDescent="0.35">
      <c r="A474">
        <v>5</v>
      </c>
      <c r="B474">
        <v>40</v>
      </c>
      <c r="C474">
        <v>1000</v>
      </c>
      <c r="D474">
        <v>3</v>
      </c>
      <c r="E474" s="38">
        <v>32114.068630000002</v>
      </c>
      <c r="F474" s="38">
        <v>6586.5657659999997</v>
      </c>
      <c r="G474" s="38">
        <v>10696.85362</v>
      </c>
      <c r="H474" s="38">
        <v>8412.2980019999995</v>
      </c>
      <c r="I474" s="38">
        <v>4714.1864100000003</v>
      </c>
      <c r="J474" s="27">
        <v>613.87430119999999</v>
      </c>
      <c r="K474" s="38">
        <v>1090.2905310000001</v>
      </c>
      <c r="L474">
        <v>5</v>
      </c>
      <c r="M474" s="1">
        <v>0.76847033200000003</v>
      </c>
      <c r="N474" s="1">
        <f t="shared" si="7"/>
        <v>0.30362331099127177</v>
      </c>
      <c r="O474">
        <v>209</v>
      </c>
      <c r="P474" s="1">
        <v>7.4027229999999999E-3</v>
      </c>
      <c r="Q474" s="1">
        <v>0.8</v>
      </c>
      <c r="R474" s="38">
        <v>5.3195188870000001</v>
      </c>
    </row>
    <row r="475" spans="1:18" x14ac:dyDescent="0.35">
      <c r="A475">
        <v>5</v>
      </c>
      <c r="B475">
        <v>40</v>
      </c>
      <c r="C475">
        <v>1000</v>
      </c>
      <c r="D475">
        <v>1</v>
      </c>
      <c r="E475" s="38">
        <v>24671.51787</v>
      </c>
      <c r="F475" s="38">
        <v>6678.0636089999998</v>
      </c>
      <c r="G475" s="38">
        <v>7215.9253529999996</v>
      </c>
      <c r="H475" s="38">
        <v>7080.8811690000002</v>
      </c>
      <c r="I475" s="38">
        <v>2110.7403429999999</v>
      </c>
      <c r="J475" s="27">
        <v>613.87430119999999</v>
      </c>
      <c r="K475" s="38">
        <v>972.03309530000001</v>
      </c>
      <c r="L475">
        <v>4</v>
      </c>
      <c r="M475" s="1">
        <v>0.64684431099999995</v>
      </c>
      <c r="N475" s="1" t="str">
        <f t="shared" si="7"/>
        <v/>
      </c>
      <c r="O475">
        <v>189</v>
      </c>
      <c r="P475" s="1">
        <v>9.9422699999999996E-3</v>
      </c>
      <c r="Q475" s="1">
        <v>0.6</v>
      </c>
      <c r="R475" s="38">
        <v>14.185383699999999</v>
      </c>
    </row>
    <row r="476" spans="1:18" x14ac:dyDescent="0.35">
      <c r="A476">
        <v>5</v>
      </c>
      <c r="B476">
        <v>40</v>
      </c>
      <c r="C476">
        <v>1000</v>
      </c>
      <c r="D476">
        <v>2</v>
      </c>
      <c r="E476" s="38">
        <v>24582.210370000001</v>
      </c>
      <c r="F476" s="38">
        <v>5283.4636760000003</v>
      </c>
      <c r="G476" s="38">
        <v>8240.9236060000003</v>
      </c>
      <c r="H476" s="38">
        <v>7811.7806920000003</v>
      </c>
      <c r="I476" s="38">
        <v>1799.7328729999999</v>
      </c>
      <c r="J476" s="27">
        <v>613.87430119999999</v>
      </c>
      <c r="K476" s="38">
        <v>832.43521629999998</v>
      </c>
      <c r="L476">
        <v>3</v>
      </c>
      <c r="M476" s="1">
        <v>0.713612582</v>
      </c>
      <c r="N476" s="1" t="str">
        <f t="shared" si="7"/>
        <v/>
      </c>
      <c r="O476">
        <v>163</v>
      </c>
      <c r="P476" s="1">
        <v>5.4984750000000001E-3</v>
      </c>
      <c r="Q476" s="1">
        <v>0.6</v>
      </c>
      <c r="R476" s="38">
        <v>14.185383699999999</v>
      </c>
    </row>
    <row r="477" spans="1:18" x14ac:dyDescent="0.35">
      <c r="A477">
        <v>5</v>
      </c>
      <c r="B477">
        <v>40</v>
      </c>
      <c r="C477">
        <v>1000</v>
      </c>
      <c r="D477">
        <v>3</v>
      </c>
      <c r="E477" s="38">
        <v>35206.067340000001</v>
      </c>
      <c r="F477" s="38">
        <v>7749.4672730000002</v>
      </c>
      <c r="G477" s="38">
        <v>12546.26124</v>
      </c>
      <c r="H477" s="38">
        <v>9153.5830060000008</v>
      </c>
      <c r="I477" s="38">
        <v>4177.7864239999999</v>
      </c>
      <c r="J477" s="27">
        <v>613.87430119999999</v>
      </c>
      <c r="K477" s="38">
        <v>965.09509390000005</v>
      </c>
      <c r="L477">
        <v>4</v>
      </c>
      <c r="M477" s="1">
        <v>0.83618732600000001</v>
      </c>
      <c r="N477" s="1">
        <f t="shared" si="7"/>
        <v>0.28521010290935889</v>
      </c>
      <c r="O477">
        <v>300</v>
      </c>
      <c r="P477" s="1">
        <v>5.6095526999999999E-2</v>
      </c>
      <c r="Q477" s="1">
        <v>0.6</v>
      </c>
      <c r="R477" s="38">
        <v>14.185383699999999</v>
      </c>
    </row>
    <row r="478" spans="1:18" x14ac:dyDescent="0.35">
      <c r="A478">
        <v>5</v>
      </c>
      <c r="B478">
        <v>40</v>
      </c>
      <c r="C478">
        <v>1000</v>
      </c>
      <c r="D478">
        <v>1</v>
      </c>
      <c r="E478" s="38">
        <v>27499.173169999998</v>
      </c>
      <c r="F478" s="38">
        <v>6247.6340490000002</v>
      </c>
      <c r="G478" s="38">
        <v>9937.5220119999994</v>
      </c>
      <c r="H478" s="38">
        <v>8524.7376789999998</v>
      </c>
      <c r="I478" s="38">
        <v>1487.916332</v>
      </c>
      <c r="J478" s="27">
        <v>613.87430119999999</v>
      </c>
      <c r="K478" s="38">
        <v>687.48879680000005</v>
      </c>
      <c r="L478">
        <v>2</v>
      </c>
      <c r="M478" s="1">
        <v>0.77874178900000002</v>
      </c>
      <c r="N478" s="1" t="str">
        <f t="shared" si="7"/>
        <v/>
      </c>
      <c r="O478">
        <v>300</v>
      </c>
      <c r="P478" s="1">
        <v>1.3723978E-2</v>
      </c>
      <c r="Q478" s="1">
        <v>0.4</v>
      </c>
      <c r="R478" s="38">
        <v>31.917113319999999</v>
      </c>
    </row>
    <row r="479" spans="1:18" x14ac:dyDescent="0.35">
      <c r="A479">
        <v>5</v>
      </c>
      <c r="B479">
        <v>40</v>
      </c>
      <c r="C479">
        <v>1000</v>
      </c>
      <c r="D479">
        <v>2</v>
      </c>
      <c r="E479" s="38">
        <v>27216.6371</v>
      </c>
      <c r="F479" s="38">
        <v>6239.4337539999997</v>
      </c>
      <c r="G479" s="38">
        <v>9650.8555250000009</v>
      </c>
      <c r="H479" s="38">
        <v>8540.0485599999993</v>
      </c>
      <c r="I479" s="38">
        <v>1485.0438489999999</v>
      </c>
      <c r="J479" s="27">
        <v>613.87430119999999</v>
      </c>
      <c r="K479" s="38">
        <v>687.38111530000003</v>
      </c>
      <c r="L479">
        <v>2</v>
      </c>
      <c r="M479" s="1">
        <v>0.78014044999999999</v>
      </c>
      <c r="N479" s="1" t="str">
        <f t="shared" si="7"/>
        <v/>
      </c>
      <c r="O479">
        <v>300</v>
      </c>
      <c r="P479" s="1">
        <v>1.7092649000000001E-2</v>
      </c>
      <c r="Q479" s="1">
        <v>0.4</v>
      </c>
      <c r="R479" s="38">
        <v>31.917113319999999</v>
      </c>
    </row>
    <row r="480" spans="1:18" x14ac:dyDescent="0.35">
      <c r="A480">
        <v>5</v>
      </c>
      <c r="B480">
        <v>40</v>
      </c>
      <c r="C480">
        <v>1000</v>
      </c>
      <c r="D480">
        <v>3</v>
      </c>
      <c r="E480" s="38">
        <v>40297.859490000003</v>
      </c>
      <c r="F480" s="38">
        <v>10020.30768</v>
      </c>
      <c r="G480" s="38">
        <v>16129.65352</v>
      </c>
      <c r="H480" s="38">
        <v>9256.8793509999996</v>
      </c>
      <c r="I480" s="38">
        <v>3475.5778399999999</v>
      </c>
      <c r="J480" s="27">
        <v>613.87430119999999</v>
      </c>
      <c r="K480" s="38">
        <v>801.56679929999996</v>
      </c>
      <c r="L480">
        <v>3</v>
      </c>
      <c r="M480" s="1">
        <v>0.84562353199999996</v>
      </c>
      <c r="N480" s="1">
        <f t="shared" si="7"/>
        <v>0.26350611841172317</v>
      </c>
      <c r="O480">
        <v>300</v>
      </c>
      <c r="P480" s="1">
        <v>6.6887040999999994E-2</v>
      </c>
      <c r="Q480" s="1">
        <v>0.4</v>
      </c>
      <c r="R480" s="38">
        <v>31.917113319999999</v>
      </c>
    </row>
    <row r="481" spans="1:18" x14ac:dyDescent="0.35">
      <c r="A481">
        <v>5</v>
      </c>
      <c r="B481">
        <v>40</v>
      </c>
      <c r="C481">
        <v>2000</v>
      </c>
      <c r="D481">
        <v>1</v>
      </c>
      <c r="E481" s="38">
        <v>26188.090800000002</v>
      </c>
      <c r="F481" s="38">
        <v>5005.9295270000002</v>
      </c>
      <c r="G481" s="38">
        <v>9864.7919949999996</v>
      </c>
      <c r="H481" s="38">
        <v>8518.6700820000005</v>
      </c>
      <c r="I481" s="38">
        <v>1494.653734</v>
      </c>
      <c r="J481" s="27">
        <v>613.87430119999999</v>
      </c>
      <c r="K481" s="38">
        <v>690.17116380000004</v>
      </c>
      <c r="L481">
        <v>2</v>
      </c>
      <c r="M481" s="1">
        <v>0.778187509</v>
      </c>
      <c r="N481" s="1" t="str">
        <f t="shared" si="7"/>
        <v/>
      </c>
      <c r="O481">
        <v>72</v>
      </c>
      <c r="P481" s="1">
        <v>9.7362000000000004E-3</v>
      </c>
      <c r="Q481" s="1">
        <v>0.8</v>
      </c>
      <c r="R481" s="38">
        <v>7.5245707050000004</v>
      </c>
    </row>
    <row r="482" spans="1:18" x14ac:dyDescent="0.35">
      <c r="A482">
        <v>5</v>
      </c>
      <c r="B482">
        <v>40</v>
      </c>
      <c r="C482">
        <v>2000</v>
      </c>
      <c r="D482">
        <v>2</v>
      </c>
      <c r="E482" s="38">
        <v>25830.120220000001</v>
      </c>
      <c r="F482" s="38">
        <v>5000.0106740000001</v>
      </c>
      <c r="G482" s="38">
        <v>9500.9560099999999</v>
      </c>
      <c r="H482" s="38">
        <v>8540.0485599999993</v>
      </c>
      <c r="I482" s="38">
        <v>1485.860068</v>
      </c>
      <c r="J482" s="27">
        <v>613.87430119999999</v>
      </c>
      <c r="K482" s="38">
        <v>689.37060980000001</v>
      </c>
      <c r="L482">
        <v>2</v>
      </c>
      <c r="M482" s="1">
        <v>0.78014044999999999</v>
      </c>
      <c r="N482" s="1" t="str">
        <f t="shared" si="7"/>
        <v/>
      </c>
      <c r="O482">
        <v>125</v>
      </c>
      <c r="P482" s="1">
        <v>5.1177100000000001E-3</v>
      </c>
      <c r="Q482" s="1">
        <v>0.8</v>
      </c>
      <c r="R482" s="38">
        <v>7.5245707050000004</v>
      </c>
    </row>
    <row r="483" spans="1:18" x14ac:dyDescent="0.35">
      <c r="A483">
        <v>5</v>
      </c>
      <c r="B483">
        <v>40</v>
      </c>
      <c r="C483">
        <v>2000</v>
      </c>
      <c r="D483">
        <v>3</v>
      </c>
      <c r="E483" s="38">
        <v>36500.354630000002</v>
      </c>
      <c r="F483" s="38">
        <v>7743.1341499999999</v>
      </c>
      <c r="G483" s="38">
        <v>13641.50505</v>
      </c>
      <c r="H483" s="38">
        <v>9991.9458919999997</v>
      </c>
      <c r="I483" s="38">
        <v>3661.9981509999998</v>
      </c>
      <c r="J483" s="27">
        <v>613.87430119999999</v>
      </c>
      <c r="K483" s="38">
        <v>847.89708270000006</v>
      </c>
      <c r="L483">
        <v>3</v>
      </c>
      <c r="M483" s="1">
        <v>0.91277246400000001</v>
      </c>
      <c r="N483" s="1">
        <f t="shared" si="7"/>
        <v>0.29831584142779694</v>
      </c>
      <c r="O483">
        <v>259</v>
      </c>
      <c r="P483" s="1">
        <v>9.1745890000000004E-3</v>
      </c>
      <c r="Q483" s="1">
        <v>0.8</v>
      </c>
      <c r="R483" s="38">
        <v>7.5245707050000004</v>
      </c>
    </row>
    <row r="484" spans="1:18" x14ac:dyDescent="0.35">
      <c r="A484">
        <v>5</v>
      </c>
      <c r="B484">
        <v>40</v>
      </c>
      <c r="C484">
        <v>2000</v>
      </c>
      <c r="D484">
        <v>1</v>
      </c>
      <c r="E484" s="38">
        <v>27765.244409999999</v>
      </c>
      <c r="F484" s="38">
        <v>3907.5973770000001</v>
      </c>
      <c r="G484" s="38">
        <v>12267.64798</v>
      </c>
      <c r="H484" s="38">
        <v>9422.9087380000001</v>
      </c>
      <c r="I484" s="38">
        <v>1062.8973860000001</v>
      </c>
      <c r="J484" s="27">
        <v>613.87430119999999</v>
      </c>
      <c r="K484" s="38">
        <v>490.31862940000002</v>
      </c>
      <c r="L484">
        <v>1</v>
      </c>
      <c r="M484" s="1">
        <v>0.86079045300000001</v>
      </c>
      <c r="N484" s="1" t="str">
        <f t="shared" si="7"/>
        <v/>
      </c>
      <c r="O484">
        <v>21</v>
      </c>
      <c r="P484" s="1">
        <v>3.6724349999999999E-3</v>
      </c>
      <c r="Q484" s="1">
        <v>0.6</v>
      </c>
      <c r="R484" s="38">
        <v>20.065521879999999</v>
      </c>
    </row>
    <row r="485" spans="1:18" x14ac:dyDescent="0.35">
      <c r="A485">
        <v>5</v>
      </c>
      <c r="B485">
        <v>40</v>
      </c>
      <c r="C485">
        <v>2000</v>
      </c>
      <c r="D485">
        <v>2</v>
      </c>
      <c r="E485" s="38">
        <v>27642.02663</v>
      </c>
      <c r="F485" s="38">
        <v>6660.2946080000002</v>
      </c>
      <c r="G485" s="38">
        <v>9710.0678250000001</v>
      </c>
      <c r="H485" s="38">
        <v>8488.0074010000008</v>
      </c>
      <c r="I485" s="38">
        <v>1482.293799</v>
      </c>
      <c r="J485" s="27">
        <v>613.87430119999999</v>
      </c>
      <c r="K485" s="38">
        <v>687.48869420000005</v>
      </c>
      <c r="L485">
        <v>2</v>
      </c>
      <c r="M485" s="1">
        <v>0.77538644800000001</v>
      </c>
      <c r="N485" s="1" t="str">
        <f t="shared" si="7"/>
        <v/>
      </c>
      <c r="O485">
        <v>300</v>
      </c>
      <c r="P485" s="1">
        <v>1.9095351999999999E-2</v>
      </c>
      <c r="Q485" s="1">
        <v>0.6</v>
      </c>
      <c r="R485" s="38">
        <v>20.065521879999999</v>
      </c>
    </row>
    <row r="486" spans="1:18" x14ac:dyDescent="0.35">
      <c r="A486">
        <v>5</v>
      </c>
      <c r="B486">
        <v>40</v>
      </c>
      <c r="C486">
        <v>2000</v>
      </c>
      <c r="D486">
        <v>3</v>
      </c>
      <c r="E486" s="38">
        <v>40083.866199999997</v>
      </c>
      <c r="F486" s="38">
        <v>13349.190979999999</v>
      </c>
      <c r="G486" s="38">
        <v>11765.89633</v>
      </c>
      <c r="H486" s="38">
        <v>9165.4498719999992</v>
      </c>
      <c r="I486" s="38">
        <v>4214.2240670000001</v>
      </c>
      <c r="J486" s="27">
        <v>613.87430119999999</v>
      </c>
      <c r="K486" s="38">
        <v>975.23065359999998</v>
      </c>
      <c r="L486">
        <v>4</v>
      </c>
      <c r="M486" s="1">
        <v>0.83727137399999996</v>
      </c>
      <c r="N486" s="1">
        <f t="shared" si="7"/>
        <v>0.27655945785414382</v>
      </c>
      <c r="O486">
        <v>300</v>
      </c>
      <c r="P486" s="1">
        <v>0.107709285</v>
      </c>
      <c r="Q486" s="1">
        <v>0.6</v>
      </c>
      <c r="R486" s="38">
        <v>20.065521879999999</v>
      </c>
    </row>
    <row r="487" spans="1:18" x14ac:dyDescent="0.35">
      <c r="A487">
        <v>5</v>
      </c>
      <c r="B487">
        <v>40</v>
      </c>
      <c r="C487">
        <v>2000</v>
      </c>
      <c r="D487">
        <v>1</v>
      </c>
      <c r="E487" s="38">
        <v>30154.29953</v>
      </c>
      <c r="F487" s="38">
        <v>6292.0942610000002</v>
      </c>
      <c r="G487" s="38">
        <v>12290.424290000001</v>
      </c>
      <c r="H487" s="38">
        <v>9404.6856779999998</v>
      </c>
      <c r="I487" s="38">
        <v>1062.899782</v>
      </c>
      <c r="J487" s="27">
        <v>613.87430119999999</v>
      </c>
      <c r="K487" s="38">
        <v>490.32122279999999</v>
      </c>
      <c r="L487">
        <v>1</v>
      </c>
      <c r="M487" s="1">
        <v>0.85912576100000004</v>
      </c>
      <c r="N487" s="1" t="str">
        <f t="shared" si="7"/>
        <v/>
      </c>
      <c r="O487">
        <v>301</v>
      </c>
      <c r="P487" s="1">
        <v>4.7192535000000001E-2</v>
      </c>
      <c r="Q487" s="1">
        <v>0.4</v>
      </c>
      <c r="R487" s="38">
        <v>45.147424229999999</v>
      </c>
    </row>
    <row r="488" spans="1:18" x14ac:dyDescent="0.35">
      <c r="A488">
        <v>5</v>
      </c>
      <c r="B488">
        <v>40</v>
      </c>
      <c r="C488">
        <v>2000</v>
      </c>
      <c r="D488">
        <v>2</v>
      </c>
      <c r="E488" s="38">
        <v>30045.15466</v>
      </c>
      <c r="F488" s="38">
        <v>6253.2136639999999</v>
      </c>
      <c r="G488" s="38">
        <v>12214.223400000001</v>
      </c>
      <c r="H488" s="38">
        <v>9420.2450320000007</v>
      </c>
      <c r="I488" s="38">
        <v>1053.271794</v>
      </c>
      <c r="J488" s="27">
        <v>613.87430119999999</v>
      </c>
      <c r="K488" s="38">
        <v>490.32646629999999</v>
      </c>
      <c r="L488">
        <v>1</v>
      </c>
      <c r="M488" s="1">
        <v>0.86054712099999997</v>
      </c>
      <c r="N488" s="1" t="str">
        <f t="shared" si="7"/>
        <v/>
      </c>
      <c r="O488">
        <v>96</v>
      </c>
      <c r="P488" s="1">
        <v>8.720017E-3</v>
      </c>
      <c r="Q488" s="1">
        <v>0.4</v>
      </c>
      <c r="R488" s="38">
        <v>45.147424229999999</v>
      </c>
    </row>
    <row r="489" spans="1:18" x14ac:dyDescent="0.35">
      <c r="A489">
        <v>5</v>
      </c>
      <c r="B489">
        <v>40</v>
      </c>
      <c r="C489">
        <v>2000</v>
      </c>
      <c r="D489">
        <v>3</v>
      </c>
      <c r="E489" s="38">
        <v>44020.30773</v>
      </c>
      <c r="F489" s="38">
        <v>12522.01642</v>
      </c>
      <c r="G489" s="38">
        <v>17142.696049999999</v>
      </c>
      <c r="H489" s="38">
        <v>10068.11011</v>
      </c>
      <c r="I489" s="38">
        <v>2983.3852919999999</v>
      </c>
      <c r="J489" s="27">
        <v>613.87430119999999</v>
      </c>
      <c r="K489" s="38">
        <v>690.22555650000004</v>
      </c>
      <c r="L489">
        <v>2</v>
      </c>
      <c r="M489" s="1">
        <v>0.91973012799999998</v>
      </c>
      <c r="N489" s="1">
        <f t="shared" si="7"/>
        <v>0.26875902244787447</v>
      </c>
      <c r="O489">
        <v>61</v>
      </c>
      <c r="P489" s="1">
        <v>8.5912100000000002E-3</v>
      </c>
      <c r="Q489" s="1">
        <v>0.4</v>
      </c>
      <c r="R489" s="38">
        <v>45.147424229999999</v>
      </c>
    </row>
    <row r="490" spans="1:18" x14ac:dyDescent="0.35">
      <c r="A490">
        <v>5</v>
      </c>
      <c r="B490">
        <v>70</v>
      </c>
      <c r="C490">
        <v>500</v>
      </c>
      <c r="D490">
        <v>1</v>
      </c>
      <c r="E490" s="38">
        <v>20227.91749</v>
      </c>
      <c r="F490" s="38">
        <v>3723.0338299999999</v>
      </c>
      <c r="G490" s="38">
        <v>6005.671026</v>
      </c>
      <c r="H490" s="38">
        <v>6099.6890510000003</v>
      </c>
      <c r="I490" s="38">
        <v>2593.2041640000002</v>
      </c>
      <c r="J490" s="27">
        <v>613.87430119999999</v>
      </c>
      <c r="K490" s="38">
        <v>1192.4451200000001</v>
      </c>
      <c r="L490">
        <v>6</v>
      </c>
      <c r="M490" s="1">
        <v>0.41564051400000002</v>
      </c>
      <c r="N490" s="1" t="str">
        <f t="shared" si="7"/>
        <v/>
      </c>
      <c r="O490">
        <v>48</v>
      </c>
      <c r="P490" s="1">
        <v>9.9039509999999994E-3</v>
      </c>
      <c r="Q490" s="1">
        <v>0.8</v>
      </c>
      <c r="R490" s="38">
        <v>3.117287777</v>
      </c>
    </row>
    <row r="491" spans="1:18" x14ac:dyDescent="0.35">
      <c r="A491">
        <v>5</v>
      </c>
      <c r="B491">
        <v>70</v>
      </c>
      <c r="C491">
        <v>500</v>
      </c>
      <c r="D491">
        <v>2</v>
      </c>
      <c r="E491" s="38">
        <v>20484.847419999998</v>
      </c>
      <c r="F491" s="38">
        <v>3149.655033</v>
      </c>
      <c r="G491" s="38">
        <v>6618.8803889999999</v>
      </c>
      <c r="H491" s="38">
        <v>6690.4404180000001</v>
      </c>
      <c r="I491" s="38">
        <v>2330.026578</v>
      </c>
      <c r="J491" s="27">
        <v>613.87430119999999</v>
      </c>
      <c r="K491" s="38">
        <v>1081.970701</v>
      </c>
      <c r="L491">
        <v>5</v>
      </c>
      <c r="M491" s="1">
        <v>0.45589505800000002</v>
      </c>
      <c r="N491" s="1" t="str">
        <f t="shared" si="7"/>
        <v/>
      </c>
      <c r="O491">
        <v>301</v>
      </c>
      <c r="P491" s="1">
        <v>4.9139520999999999E-2</v>
      </c>
      <c r="Q491" s="1">
        <v>0.8</v>
      </c>
      <c r="R491" s="38">
        <v>3.117287777</v>
      </c>
    </row>
    <row r="492" spans="1:18" x14ac:dyDescent="0.35">
      <c r="A492">
        <v>5</v>
      </c>
      <c r="B492">
        <v>70</v>
      </c>
      <c r="C492">
        <v>500</v>
      </c>
      <c r="D492">
        <v>3</v>
      </c>
      <c r="E492" s="38">
        <v>28137.676060000002</v>
      </c>
      <c r="F492" s="38">
        <v>4062.7960330000001</v>
      </c>
      <c r="G492" s="38">
        <v>8507.7952989999994</v>
      </c>
      <c r="H492" s="38">
        <v>8575.1561739999997</v>
      </c>
      <c r="I492" s="38">
        <v>5167.6179199999997</v>
      </c>
      <c r="J492" s="27">
        <v>635.74997919999998</v>
      </c>
      <c r="K492" s="38">
        <v>1188.5606519999999</v>
      </c>
      <c r="L492">
        <v>6</v>
      </c>
      <c r="M492" s="1">
        <v>0.56200947499999998</v>
      </c>
      <c r="N492" s="1">
        <f t="shared" si="7"/>
        <v>0.30887336877754679</v>
      </c>
      <c r="O492">
        <v>124</v>
      </c>
      <c r="P492" s="1">
        <v>9.2029959999999997E-3</v>
      </c>
      <c r="Q492" s="1">
        <v>0.8</v>
      </c>
      <c r="R492" s="38">
        <v>3.2468420149999999</v>
      </c>
    </row>
    <row r="493" spans="1:18" x14ac:dyDescent="0.35">
      <c r="A493">
        <v>5</v>
      </c>
      <c r="B493">
        <v>70</v>
      </c>
      <c r="C493">
        <v>500</v>
      </c>
      <c r="D493">
        <v>1</v>
      </c>
      <c r="E493" s="38">
        <v>21384.808980000002</v>
      </c>
      <c r="F493" s="38">
        <v>4257.4195339999997</v>
      </c>
      <c r="G493" s="38">
        <v>6488.7988420000001</v>
      </c>
      <c r="H493" s="38">
        <v>6572.3549059999996</v>
      </c>
      <c r="I493" s="38">
        <v>2363.659005</v>
      </c>
      <c r="J493" s="27">
        <v>613.87430119999999</v>
      </c>
      <c r="K493" s="38">
        <v>1088.7023939999999</v>
      </c>
      <c r="L493">
        <v>5</v>
      </c>
      <c r="M493" s="1">
        <v>0.44784856200000001</v>
      </c>
      <c r="N493" s="1" t="str">
        <f t="shared" si="7"/>
        <v/>
      </c>
      <c r="O493">
        <v>300</v>
      </c>
      <c r="P493" s="1">
        <v>1.112665E-2</v>
      </c>
      <c r="Q493" s="1">
        <v>0.6</v>
      </c>
      <c r="R493" s="38">
        <v>8.3127674050000007</v>
      </c>
    </row>
    <row r="494" spans="1:18" x14ac:dyDescent="0.35">
      <c r="A494">
        <v>5</v>
      </c>
      <c r="B494">
        <v>70</v>
      </c>
      <c r="C494">
        <v>500</v>
      </c>
      <c r="D494">
        <v>2</v>
      </c>
      <c r="E494" s="38">
        <v>21527.53514</v>
      </c>
      <c r="F494" s="38">
        <v>4230.8211959999999</v>
      </c>
      <c r="G494" s="38">
        <v>6602.8653100000001</v>
      </c>
      <c r="H494" s="38">
        <v>6673.7248520000003</v>
      </c>
      <c r="I494" s="38">
        <v>2327.8853119999999</v>
      </c>
      <c r="J494" s="27">
        <v>613.87430119999999</v>
      </c>
      <c r="K494" s="38">
        <v>1078.364167</v>
      </c>
      <c r="L494">
        <v>5</v>
      </c>
      <c r="M494" s="1">
        <v>0.454756039</v>
      </c>
      <c r="N494" s="1" t="str">
        <f t="shared" si="7"/>
        <v/>
      </c>
      <c r="O494">
        <v>300</v>
      </c>
      <c r="P494" s="1">
        <v>1.1333698E-2</v>
      </c>
      <c r="Q494" s="1">
        <v>0.6</v>
      </c>
      <c r="R494" s="38">
        <v>8.3127674050000007</v>
      </c>
    </row>
    <row r="495" spans="1:18" x14ac:dyDescent="0.35">
      <c r="A495">
        <v>5</v>
      </c>
      <c r="B495">
        <v>70</v>
      </c>
      <c r="C495">
        <v>500</v>
      </c>
      <c r="D495">
        <v>3</v>
      </c>
      <c r="E495" s="38">
        <v>30340.905170000002</v>
      </c>
      <c r="F495" s="38">
        <v>5699.440439</v>
      </c>
      <c r="G495" s="38">
        <v>8952.9004100000002</v>
      </c>
      <c r="H495" s="38">
        <v>8757.824181</v>
      </c>
      <c r="I495" s="38">
        <v>5131.456545</v>
      </c>
      <c r="J495" s="27">
        <v>613.87430119999999</v>
      </c>
      <c r="K495" s="38">
        <v>1185.4092920000001</v>
      </c>
      <c r="L495">
        <v>6</v>
      </c>
      <c r="M495" s="1">
        <v>0.59676919799999995</v>
      </c>
      <c r="N495" s="1">
        <f t="shared" si="7"/>
        <v>0.29295623923142605</v>
      </c>
      <c r="O495">
        <v>300</v>
      </c>
      <c r="P495" s="1">
        <v>2.1995280999999998E-2</v>
      </c>
      <c r="Q495" s="1">
        <v>0.6</v>
      </c>
      <c r="R495" s="38">
        <v>8.3127674050000007</v>
      </c>
    </row>
    <row r="496" spans="1:18" x14ac:dyDescent="0.35">
      <c r="A496">
        <v>5</v>
      </c>
      <c r="B496">
        <v>70</v>
      </c>
      <c r="C496">
        <v>500</v>
      </c>
      <c r="D496">
        <v>1</v>
      </c>
      <c r="E496" s="38">
        <v>23498.870790000001</v>
      </c>
      <c r="F496" s="38">
        <v>5511.1036320000003</v>
      </c>
      <c r="G496" s="38">
        <v>7119.8817689999996</v>
      </c>
      <c r="H496" s="38">
        <v>7187.5990400000001</v>
      </c>
      <c r="I496" s="38">
        <v>2098.7974519999998</v>
      </c>
      <c r="J496" s="27">
        <v>613.87430119999999</v>
      </c>
      <c r="K496" s="38">
        <v>967.61459360000003</v>
      </c>
      <c r="L496">
        <v>4</v>
      </c>
      <c r="M496" s="1">
        <v>0.48977207499999997</v>
      </c>
      <c r="N496" s="1" t="str">
        <f t="shared" si="7"/>
        <v/>
      </c>
      <c r="O496">
        <v>300</v>
      </c>
      <c r="P496" s="1">
        <v>1.5317318E-2</v>
      </c>
      <c r="Q496" s="1">
        <v>0.4</v>
      </c>
      <c r="R496" s="38">
        <v>18.703726660000001</v>
      </c>
    </row>
    <row r="497" spans="1:18" x14ac:dyDescent="0.35">
      <c r="A497">
        <v>5</v>
      </c>
      <c r="B497">
        <v>70</v>
      </c>
      <c r="C497">
        <v>500</v>
      </c>
      <c r="D497">
        <v>2</v>
      </c>
      <c r="E497" s="38">
        <v>23910.37183</v>
      </c>
      <c r="F497" s="38">
        <v>5481.1138609999998</v>
      </c>
      <c r="G497" s="38">
        <v>7357.4520899999998</v>
      </c>
      <c r="H497" s="38">
        <v>7411.044629</v>
      </c>
      <c r="I497" s="38">
        <v>2080.8706929999998</v>
      </c>
      <c r="J497" s="27">
        <v>613.87430119999999</v>
      </c>
      <c r="K497" s="38">
        <v>966.01625690000003</v>
      </c>
      <c r="L497">
        <v>4</v>
      </c>
      <c r="M497" s="1">
        <v>0.50499793900000001</v>
      </c>
      <c r="N497" s="1" t="str">
        <f t="shared" si="7"/>
        <v/>
      </c>
      <c r="O497">
        <v>300</v>
      </c>
      <c r="P497" s="1">
        <v>2.9627344999999999E-2</v>
      </c>
      <c r="Q497" s="1">
        <v>0.4</v>
      </c>
      <c r="R497" s="38">
        <v>18.703726660000001</v>
      </c>
    </row>
    <row r="498" spans="1:18" x14ac:dyDescent="0.35">
      <c r="A498">
        <v>5</v>
      </c>
      <c r="B498">
        <v>70</v>
      </c>
      <c r="C498">
        <v>500</v>
      </c>
      <c r="D498">
        <v>3</v>
      </c>
      <c r="E498" s="38">
        <v>34257.512799999997</v>
      </c>
      <c r="F498" s="38">
        <v>6938.7855559999998</v>
      </c>
      <c r="G498" s="38">
        <v>11436.968639999999</v>
      </c>
      <c r="H498" s="38">
        <v>10129.18649</v>
      </c>
      <c r="I498" s="38">
        <v>4174.2584219999999</v>
      </c>
      <c r="J498" s="27">
        <v>613.87430119999999</v>
      </c>
      <c r="K498" s="38">
        <v>964.43938979999996</v>
      </c>
      <c r="L498">
        <v>4</v>
      </c>
      <c r="M498" s="1">
        <v>0.69021555800000001</v>
      </c>
      <c r="N498" s="1">
        <f t="shared" si="7"/>
        <v>0.27740856198474334</v>
      </c>
      <c r="O498">
        <v>300</v>
      </c>
      <c r="P498" s="1">
        <v>5.1490229999999998E-2</v>
      </c>
      <c r="Q498" s="1">
        <v>0.4</v>
      </c>
      <c r="R498" s="38">
        <v>18.703726660000001</v>
      </c>
    </row>
    <row r="499" spans="1:18" x14ac:dyDescent="0.35">
      <c r="A499">
        <v>5</v>
      </c>
      <c r="B499">
        <v>70</v>
      </c>
      <c r="C499">
        <v>1000</v>
      </c>
      <c r="D499">
        <v>1</v>
      </c>
      <c r="E499" s="38">
        <v>22988.098099999999</v>
      </c>
      <c r="F499" s="38">
        <v>4996.274848</v>
      </c>
      <c r="G499" s="38">
        <v>7121.9957299999996</v>
      </c>
      <c r="H499" s="38">
        <v>7185.222143</v>
      </c>
      <c r="I499" s="38">
        <v>2101.4918849999999</v>
      </c>
      <c r="J499" s="27">
        <v>613.87430119999999</v>
      </c>
      <c r="K499" s="38">
        <v>969.23919069999999</v>
      </c>
      <c r="L499">
        <v>4</v>
      </c>
      <c r="M499" s="1">
        <v>0.48961010999999999</v>
      </c>
      <c r="N499" s="1" t="str">
        <f t="shared" si="7"/>
        <v/>
      </c>
      <c r="O499">
        <v>171</v>
      </c>
      <c r="P499" s="1">
        <v>8.4799149999999993E-3</v>
      </c>
      <c r="Q499" s="1">
        <v>0.8</v>
      </c>
      <c r="R499" s="38">
        <v>5.3003728099999998</v>
      </c>
    </row>
    <row r="500" spans="1:18" x14ac:dyDescent="0.35">
      <c r="A500">
        <v>5</v>
      </c>
      <c r="B500">
        <v>70</v>
      </c>
      <c r="C500">
        <v>1000</v>
      </c>
      <c r="D500">
        <v>2</v>
      </c>
      <c r="E500" s="38">
        <v>23138.739880000001</v>
      </c>
      <c r="F500" s="38">
        <v>3864.6081039999999</v>
      </c>
      <c r="G500" s="38">
        <v>7973.0922330000003</v>
      </c>
      <c r="H500" s="38">
        <v>8015.3206559999999</v>
      </c>
      <c r="I500" s="38">
        <v>1823.760736</v>
      </c>
      <c r="J500" s="27">
        <v>613.87430119999999</v>
      </c>
      <c r="K500" s="38">
        <v>848.08385329999999</v>
      </c>
      <c r="L500">
        <v>3</v>
      </c>
      <c r="M500" s="1">
        <v>0.54617407100000004</v>
      </c>
      <c r="N500" s="1" t="str">
        <f t="shared" si="7"/>
        <v/>
      </c>
      <c r="O500">
        <v>300</v>
      </c>
      <c r="P500" s="1">
        <v>5.4021561000000003E-2</v>
      </c>
      <c r="Q500" s="1">
        <v>0.8</v>
      </c>
      <c r="R500" s="38">
        <v>5.3003728099999998</v>
      </c>
    </row>
    <row r="501" spans="1:18" x14ac:dyDescent="0.35">
      <c r="A501">
        <v>5</v>
      </c>
      <c r="B501">
        <v>70</v>
      </c>
      <c r="C501">
        <v>1000</v>
      </c>
      <c r="D501">
        <v>3</v>
      </c>
      <c r="E501" s="38">
        <v>31798.576249999998</v>
      </c>
      <c r="F501" s="38">
        <v>5403.7071580000002</v>
      </c>
      <c r="G501" s="38">
        <v>10495.68132</v>
      </c>
      <c r="H501" s="38">
        <v>10129.702579999999</v>
      </c>
      <c r="I501" s="38">
        <v>4186.2283390000002</v>
      </c>
      <c r="J501" s="27">
        <v>613.87430119999999</v>
      </c>
      <c r="K501" s="38">
        <v>969.38254979999999</v>
      </c>
      <c r="L501">
        <v>4</v>
      </c>
      <c r="M501" s="1">
        <v>0.69025072499999995</v>
      </c>
      <c r="N501" s="1">
        <f t="shared" si="7"/>
        <v>0.31062744288287325</v>
      </c>
      <c r="O501">
        <v>300</v>
      </c>
      <c r="P501" s="1">
        <v>1.2088289E-2</v>
      </c>
      <c r="Q501" s="1">
        <v>0.8</v>
      </c>
      <c r="R501" s="38">
        <v>5.3003728099999998</v>
      </c>
    </row>
    <row r="502" spans="1:18" x14ac:dyDescent="0.35">
      <c r="A502">
        <v>5</v>
      </c>
      <c r="B502">
        <v>70</v>
      </c>
      <c r="C502">
        <v>1000</v>
      </c>
      <c r="D502">
        <v>1</v>
      </c>
      <c r="E502" s="38">
        <v>24821.473429999998</v>
      </c>
      <c r="F502" s="38">
        <v>5327.2775609999999</v>
      </c>
      <c r="G502" s="38">
        <v>8072.8060480000004</v>
      </c>
      <c r="H502" s="38">
        <v>8119.0007580000001</v>
      </c>
      <c r="I502" s="38">
        <v>1840.8909180000001</v>
      </c>
      <c r="J502" s="27">
        <v>613.87430119999999</v>
      </c>
      <c r="K502" s="38">
        <v>847.62384259999999</v>
      </c>
      <c r="L502">
        <v>3</v>
      </c>
      <c r="M502" s="1">
        <v>0.55323896400000006</v>
      </c>
      <c r="N502" s="1" t="str">
        <f t="shared" si="7"/>
        <v/>
      </c>
      <c r="O502">
        <v>300</v>
      </c>
      <c r="P502" s="1">
        <v>1.6590770000000001E-2</v>
      </c>
      <c r="Q502" s="1">
        <v>0.6</v>
      </c>
      <c r="R502" s="38">
        <v>14.13432749</v>
      </c>
    </row>
    <row r="503" spans="1:18" x14ac:dyDescent="0.35">
      <c r="A503">
        <v>5</v>
      </c>
      <c r="B503">
        <v>70</v>
      </c>
      <c r="C503">
        <v>1000</v>
      </c>
      <c r="D503">
        <v>2</v>
      </c>
      <c r="E503" s="38">
        <v>24635.1774</v>
      </c>
      <c r="F503" s="38">
        <v>5265.2625340000004</v>
      </c>
      <c r="G503" s="38">
        <v>8046.7786969999997</v>
      </c>
      <c r="H503" s="38">
        <v>8089.5057699999998</v>
      </c>
      <c r="I503" s="38">
        <v>1791.8366410000001</v>
      </c>
      <c r="J503" s="27">
        <v>613.87430119999999</v>
      </c>
      <c r="K503" s="38">
        <v>827.9194579</v>
      </c>
      <c r="L503">
        <v>3</v>
      </c>
      <c r="M503" s="1">
        <v>0.55122913799999995</v>
      </c>
      <c r="N503" s="1" t="str">
        <f t="shared" si="7"/>
        <v/>
      </c>
      <c r="O503">
        <v>283</v>
      </c>
      <c r="P503" s="1">
        <v>9.5458490000000003E-3</v>
      </c>
      <c r="Q503" s="1">
        <v>0.6</v>
      </c>
      <c r="R503" s="38">
        <v>14.13432749</v>
      </c>
    </row>
    <row r="504" spans="1:18" x14ac:dyDescent="0.35">
      <c r="A504">
        <v>5</v>
      </c>
      <c r="B504">
        <v>70</v>
      </c>
      <c r="C504">
        <v>1000</v>
      </c>
      <c r="D504">
        <v>3</v>
      </c>
      <c r="E504" s="38">
        <v>34986.538110000001</v>
      </c>
      <c r="F504" s="38">
        <v>9208.9723400000003</v>
      </c>
      <c r="G504" s="38">
        <v>9794.3317979999993</v>
      </c>
      <c r="H504" s="38">
        <v>9574.5250209999995</v>
      </c>
      <c r="I504" s="38">
        <v>4707.3984710000004</v>
      </c>
      <c r="J504" s="27">
        <v>613.87430119999999</v>
      </c>
      <c r="K504" s="38">
        <v>1087.4361819999999</v>
      </c>
      <c r="L504">
        <v>5</v>
      </c>
      <c r="M504" s="1">
        <v>0.65242022499999996</v>
      </c>
      <c r="N504" s="1">
        <f t="shared" si="7"/>
        <v>0.29258173526021591</v>
      </c>
      <c r="O504">
        <v>300</v>
      </c>
      <c r="P504" s="1">
        <v>4.0849178999999999E-2</v>
      </c>
      <c r="Q504" s="1">
        <v>0.6</v>
      </c>
      <c r="R504" s="38">
        <v>14.13432749</v>
      </c>
    </row>
    <row r="505" spans="1:18" x14ac:dyDescent="0.35">
      <c r="A505">
        <v>5</v>
      </c>
      <c r="B505">
        <v>70</v>
      </c>
      <c r="C505">
        <v>1000</v>
      </c>
      <c r="D505">
        <v>1</v>
      </c>
      <c r="E505" s="38">
        <v>27267.984530000002</v>
      </c>
      <c r="F505" s="38">
        <v>6251.5053079999998</v>
      </c>
      <c r="G505" s="38">
        <v>9124.4546019999998</v>
      </c>
      <c r="H505" s="38">
        <v>9093.3307409999998</v>
      </c>
      <c r="I505" s="38">
        <v>1494.651977</v>
      </c>
      <c r="J505" s="27">
        <v>613.87430119999999</v>
      </c>
      <c r="K505" s="38">
        <v>690.16760480000005</v>
      </c>
      <c r="L505">
        <v>2</v>
      </c>
      <c r="M505" s="1">
        <v>0.61963103900000005</v>
      </c>
      <c r="N505" s="1" t="str">
        <f t="shared" si="7"/>
        <v/>
      </c>
      <c r="O505">
        <v>300</v>
      </c>
      <c r="P505" s="1">
        <v>1.1158988999999999E-2</v>
      </c>
      <c r="Q505" s="1">
        <v>0.4</v>
      </c>
      <c r="R505" s="38">
        <v>31.802236860000001</v>
      </c>
    </row>
    <row r="506" spans="1:18" x14ac:dyDescent="0.35">
      <c r="A506">
        <v>5</v>
      </c>
      <c r="B506">
        <v>70</v>
      </c>
      <c r="C506">
        <v>1000</v>
      </c>
      <c r="D506">
        <v>2</v>
      </c>
      <c r="E506" s="38">
        <v>27227.754870000001</v>
      </c>
      <c r="F506" s="38">
        <v>6236.9760310000001</v>
      </c>
      <c r="G506" s="38">
        <v>9104.2723380000007</v>
      </c>
      <c r="H506" s="38">
        <v>9090.4169650000003</v>
      </c>
      <c r="I506" s="38">
        <v>1489.5451760000001</v>
      </c>
      <c r="J506" s="27">
        <v>613.87430119999999</v>
      </c>
      <c r="K506" s="38">
        <v>692.67006279999998</v>
      </c>
      <c r="L506">
        <v>2</v>
      </c>
      <c r="M506" s="1">
        <v>0.61943249099999997</v>
      </c>
      <c r="N506" s="1" t="str">
        <f t="shared" si="7"/>
        <v/>
      </c>
      <c r="O506">
        <v>300</v>
      </c>
      <c r="P506" s="1">
        <v>4.5068431999999999E-2</v>
      </c>
      <c r="Q506" s="1">
        <v>0.4</v>
      </c>
      <c r="R506" s="38">
        <v>31.802236860000001</v>
      </c>
    </row>
    <row r="507" spans="1:18" x14ac:dyDescent="0.35">
      <c r="A507">
        <v>5</v>
      </c>
      <c r="B507">
        <v>70</v>
      </c>
      <c r="C507">
        <v>1000</v>
      </c>
      <c r="D507">
        <v>3</v>
      </c>
      <c r="E507" s="38">
        <v>38960.03529</v>
      </c>
      <c r="F507" s="38">
        <v>7981.3114539999997</v>
      </c>
      <c r="G507" s="38">
        <v>14658.341200000001</v>
      </c>
      <c r="H507" s="38">
        <v>12046.498100000001</v>
      </c>
      <c r="I507" s="38">
        <v>2972.882889</v>
      </c>
      <c r="J507" s="27">
        <v>613.87430119999999</v>
      </c>
      <c r="K507" s="38">
        <v>687.12735680000003</v>
      </c>
      <c r="L507">
        <v>2</v>
      </c>
      <c r="M507" s="1">
        <v>0.82086359200000003</v>
      </c>
      <c r="N507" s="1">
        <f t="shared" si="7"/>
        <v>0.28508107754933965</v>
      </c>
      <c r="O507">
        <v>300</v>
      </c>
      <c r="P507" s="1">
        <v>3.8763537000000001E-2</v>
      </c>
      <c r="Q507" s="1">
        <v>0.4</v>
      </c>
      <c r="R507" s="38">
        <v>31.802236860000001</v>
      </c>
    </row>
    <row r="508" spans="1:18" x14ac:dyDescent="0.35">
      <c r="A508">
        <v>5</v>
      </c>
      <c r="B508">
        <v>70</v>
      </c>
      <c r="C508">
        <v>2000</v>
      </c>
      <c r="D508">
        <v>1</v>
      </c>
      <c r="E508" s="38">
        <v>26071.971570000002</v>
      </c>
      <c r="F508" s="38">
        <v>4994.4238619999996</v>
      </c>
      <c r="G508" s="38">
        <v>9184.5640839999996</v>
      </c>
      <c r="H508" s="38">
        <v>9116.1781190000002</v>
      </c>
      <c r="I508" s="38">
        <v>1479.5384160000001</v>
      </c>
      <c r="J508" s="27">
        <v>613.87430119999999</v>
      </c>
      <c r="K508" s="38">
        <v>683.39279169999998</v>
      </c>
      <c r="L508">
        <v>2</v>
      </c>
      <c r="M508" s="1">
        <v>0.62118788800000002</v>
      </c>
      <c r="N508" s="1" t="str">
        <f t="shared" si="7"/>
        <v/>
      </c>
      <c r="O508">
        <v>97</v>
      </c>
      <c r="P508" s="1">
        <v>9.507171E-3</v>
      </c>
      <c r="Q508" s="1">
        <v>0.8</v>
      </c>
      <c r="R508" s="38">
        <v>7.514503511</v>
      </c>
    </row>
    <row r="509" spans="1:18" x14ac:dyDescent="0.35">
      <c r="A509">
        <v>5</v>
      </c>
      <c r="B509">
        <v>70</v>
      </c>
      <c r="C509">
        <v>2000</v>
      </c>
      <c r="D509">
        <v>2</v>
      </c>
      <c r="E509" s="38">
        <v>25802.836459999999</v>
      </c>
      <c r="F509" s="38">
        <v>4996.868348</v>
      </c>
      <c r="G509" s="38">
        <v>8994.6266419999993</v>
      </c>
      <c r="H509" s="38">
        <v>9025.5467069999995</v>
      </c>
      <c r="I509" s="38">
        <v>1483.1753679999999</v>
      </c>
      <c r="J509" s="27">
        <v>613.87430119999999</v>
      </c>
      <c r="K509" s="38">
        <v>688.74509569999998</v>
      </c>
      <c r="L509">
        <v>2</v>
      </c>
      <c r="M509" s="1">
        <v>0.61501214900000001</v>
      </c>
      <c r="N509" s="1" t="str">
        <f t="shared" si="7"/>
        <v/>
      </c>
      <c r="O509">
        <v>302</v>
      </c>
      <c r="P509" s="1">
        <v>1.2784917E-2</v>
      </c>
      <c r="Q509" s="1">
        <v>0.8</v>
      </c>
      <c r="R509" s="38">
        <v>7.514503511</v>
      </c>
    </row>
    <row r="510" spans="1:18" x14ac:dyDescent="0.35">
      <c r="A510">
        <v>5</v>
      </c>
      <c r="B510">
        <v>70</v>
      </c>
      <c r="C510">
        <v>2000</v>
      </c>
      <c r="D510">
        <v>3</v>
      </c>
      <c r="E510" s="38">
        <v>35826.902750000001</v>
      </c>
      <c r="F510" s="38">
        <v>5419.0618619999996</v>
      </c>
      <c r="G510" s="38">
        <v>13962.65812</v>
      </c>
      <c r="H510" s="38">
        <v>12156.13855</v>
      </c>
      <c r="I510" s="38">
        <v>2984.6174769999998</v>
      </c>
      <c r="J510" s="27">
        <v>613.87430119999999</v>
      </c>
      <c r="K510" s="38">
        <v>690.55243640000003</v>
      </c>
      <c r="L510">
        <v>2</v>
      </c>
      <c r="M510" s="1">
        <v>0.82833463100000004</v>
      </c>
      <c r="N510" s="1">
        <f t="shared" si="7"/>
        <v>0.30935835503659598</v>
      </c>
      <c r="O510">
        <v>231</v>
      </c>
      <c r="P510" s="1">
        <v>8.3218270000000004E-3</v>
      </c>
      <c r="Q510" s="1">
        <v>0.8</v>
      </c>
      <c r="R510" s="38">
        <v>7.514503511</v>
      </c>
    </row>
    <row r="511" spans="1:18" x14ac:dyDescent="0.35">
      <c r="A511">
        <v>5</v>
      </c>
      <c r="B511">
        <v>70</v>
      </c>
      <c r="C511">
        <v>2000</v>
      </c>
      <c r="D511">
        <v>1</v>
      </c>
      <c r="E511" s="38">
        <v>27759.373080000001</v>
      </c>
      <c r="F511" s="38">
        <v>6691.3066849999996</v>
      </c>
      <c r="G511" s="38">
        <v>9163.2282099999993</v>
      </c>
      <c r="H511" s="38">
        <v>9096.9993809999996</v>
      </c>
      <c r="I511" s="38">
        <v>1501.582602</v>
      </c>
      <c r="J511" s="27">
        <v>613.87430119999999</v>
      </c>
      <c r="K511" s="38">
        <v>692.38190120000002</v>
      </c>
      <c r="L511">
        <v>2</v>
      </c>
      <c r="M511" s="1">
        <v>0.61988102499999997</v>
      </c>
      <c r="N511" s="1" t="str">
        <f t="shared" si="7"/>
        <v/>
      </c>
      <c r="O511">
        <v>300</v>
      </c>
      <c r="P511" s="1">
        <v>4.9475155E-2</v>
      </c>
      <c r="Q511" s="1">
        <v>0.6</v>
      </c>
      <c r="R511" s="38">
        <v>20.038676030000001</v>
      </c>
    </row>
    <row r="512" spans="1:18" x14ac:dyDescent="0.35">
      <c r="A512">
        <v>5</v>
      </c>
      <c r="B512">
        <v>70</v>
      </c>
      <c r="C512">
        <v>2000</v>
      </c>
      <c r="D512">
        <v>2</v>
      </c>
      <c r="E512" s="38">
        <v>27265.681779999999</v>
      </c>
      <c r="F512" s="38">
        <v>3887.7905059999998</v>
      </c>
      <c r="G512" s="38">
        <v>10779.31998</v>
      </c>
      <c r="H512" s="38">
        <v>10441.09103</v>
      </c>
      <c r="I512" s="38">
        <v>1053.272481</v>
      </c>
      <c r="J512" s="27">
        <v>613.87430119999999</v>
      </c>
      <c r="K512" s="38">
        <v>490.33348410000002</v>
      </c>
      <c r="L512">
        <v>1</v>
      </c>
      <c r="M512" s="1">
        <v>0.71146912699999998</v>
      </c>
      <c r="N512" s="1" t="str">
        <f t="shared" si="7"/>
        <v/>
      </c>
      <c r="O512">
        <v>115</v>
      </c>
      <c r="P512" s="1">
        <v>8.2177129999999998E-3</v>
      </c>
      <c r="Q512" s="1">
        <v>0.6</v>
      </c>
      <c r="R512" s="38">
        <v>20.038676030000001</v>
      </c>
    </row>
    <row r="513" spans="1:18" x14ac:dyDescent="0.35">
      <c r="A513">
        <v>5</v>
      </c>
      <c r="B513">
        <v>70</v>
      </c>
      <c r="C513">
        <v>2000</v>
      </c>
      <c r="D513">
        <v>3</v>
      </c>
      <c r="E513" s="38">
        <v>38467.751190000003</v>
      </c>
      <c r="F513" s="38">
        <v>7715.6775349999998</v>
      </c>
      <c r="G513" s="38">
        <v>14343.159879999999</v>
      </c>
      <c r="H513" s="38">
        <v>12186.375840000001</v>
      </c>
      <c r="I513" s="38">
        <v>2931.4455589999998</v>
      </c>
      <c r="J513" s="27">
        <v>613.87430119999999</v>
      </c>
      <c r="K513" s="38">
        <v>677.21807630000001</v>
      </c>
      <c r="L513">
        <v>2</v>
      </c>
      <c r="M513" s="1">
        <v>0.83039503800000003</v>
      </c>
      <c r="N513" s="1">
        <f t="shared" si="7"/>
        <v>0.30090480985664936</v>
      </c>
      <c r="O513">
        <v>300</v>
      </c>
      <c r="P513" s="1">
        <v>4.8927371999999997E-2</v>
      </c>
      <c r="Q513" s="1">
        <v>0.6</v>
      </c>
      <c r="R513" s="38">
        <v>20.038676030000001</v>
      </c>
    </row>
    <row r="514" spans="1:18" x14ac:dyDescent="0.35">
      <c r="A514">
        <v>5</v>
      </c>
      <c r="B514">
        <v>70</v>
      </c>
      <c r="C514">
        <v>2000</v>
      </c>
      <c r="D514">
        <v>1</v>
      </c>
      <c r="E514" s="38">
        <v>29768.860410000001</v>
      </c>
      <c r="F514" s="38">
        <v>6286.3509860000004</v>
      </c>
      <c r="G514" s="38">
        <v>10770.87601</v>
      </c>
      <c r="H514" s="38">
        <v>10544.54112</v>
      </c>
      <c r="I514" s="38">
        <v>1062.8979260000001</v>
      </c>
      <c r="J514" s="27">
        <v>613.87430119999999</v>
      </c>
      <c r="K514" s="38">
        <v>490.32006539999998</v>
      </c>
      <c r="L514">
        <v>1</v>
      </c>
      <c r="M514" s="1">
        <v>0.71851834699999995</v>
      </c>
      <c r="N514" s="1" t="str">
        <f t="shared" si="7"/>
        <v/>
      </c>
      <c r="O514">
        <v>300</v>
      </c>
      <c r="P514" s="1">
        <v>5.7511428000000003E-2</v>
      </c>
      <c r="Q514" s="1">
        <v>0.4</v>
      </c>
      <c r="R514" s="38">
        <v>45.087021069999999</v>
      </c>
    </row>
    <row r="515" spans="1:18" x14ac:dyDescent="0.35">
      <c r="A515">
        <v>5</v>
      </c>
      <c r="B515">
        <v>70</v>
      </c>
      <c r="C515">
        <v>2000</v>
      </c>
      <c r="D515">
        <v>2</v>
      </c>
      <c r="E515" s="38">
        <v>29630.956689999999</v>
      </c>
      <c r="F515" s="38">
        <v>6247.5248439999996</v>
      </c>
      <c r="G515" s="38">
        <v>10819.47661</v>
      </c>
      <c r="H515" s="38">
        <v>10406.48904</v>
      </c>
      <c r="I515" s="38">
        <v>1053.2706390000001</v>
      </c>
      <c r="J515" s="27">
        <v>613.87430119999999</v>
      </c>
      <c r="K515" s="38">
        <v>490.321258</v>
      </c>
      <c r="L515">
        <v>1</v>
      </c>
      <c r="M515" s="1">
        <v>0.70911130300000003</v>
      </c>
      <c r="N515" s="1" t="str">
        <f t="shared" si="7"/>
        <v/>
      </c>
      <c r="O515">
        <v>100</v>
      </c>
      <c r="P515" s="1">
        <v>1.8770500000000001E-4</v>
      </c>
      <c r="Q515" s="1">
        <v>0.4</v>
      </c>
      <c r="R515" s="38">
        <v>45.087021069999999</v>
      </c>
    </row>
    <row r="516" spans="1:18" x14ac:dyDescent="0.35">
      <c r="A516">
        <v>5</v>
      </c>
      <c r="B516">
        <v>70</v>
      </c>
      <c r="C516">
        <v>2000</v>
      </c>
      <c r="D516">
        <v>3</v>
      </c>
      <c r="E516" s="38">
        <v>42225.011489999997</v>
      </c>
      <c r="F516" s="38">
        <v>8034.4222659999996</v>
      </c>
      <c r="G516" s="38">
        <v>17769.46082</v>
      </c>
      <c r="H516" s="38">
        <v>13200.7688</v>
      </c>
      <c r="I516" s="38">
        <v>2116.1663130000002</v>
      </c>
      <c r="J516" s="27">
        <v>613.87430119999999</v>
      </c>
      <c r="K516" s="38">
        <v>490.31898710000002</v>
      </c>
      <c r="L516">
        <v>1</v>
      </c>
      <c r="M516" s="1">
        <v>0.89951705500000001</v>
      </c>
      <c r="N516" s="1">
        <f t="shared" ref="N516:N543" si="8">IF(D516&lt;&gt;3,"",(SUMIFS($E:$E,$A:$A,A516,$B:$B,B516,$C:$C,C516,$Q:$Q,Q516,$D:$D,1)+SUMIFS($E:$E,$A:$A,A516,$B:$B,B516,$C:$C,C516,$Q:$Q,Q516,$D:$D,2)-E516)/(SUMIFS($E:$E,$A:$A,A516,$B:$B,B516,$C:$C,C516,$Q:$Q,Q516,$D:$D,1)+SUMIFS($E:$E,$A:$A,A516,$B:$B,B516,$C:$C,C516,$Q:$Q,Q516,$D:$D,2)))</f>
        <v>0.28913903187759149</v>
      </c>
      <c r="O516">
        <v>207</v>
      </c>
      <c r="P516" s="1">
        <v>7.3548709999999998E-3</v>
      </c>
      <c r="Q516" s="1">
        <v>0.4</v>
      </c>
      <c r="R516" s="38">
        <v>45.087021069999999</v>
      </c>
    </row>
    <row r="517" spans="1:18" x14ac:dyDescent="0.35">
      <c r="A517">
        <v>5</v>
      </c>
      <c r="B517">
        <v>100</v>
      </c>
      <c r="C517">
        <v>500</v>
      </c>
      <c r="D517">
        <v>1</v>
      </c>
      <c r="E517" s="38">
        <v>19771.978940000001</v>
      </c>
      <c r="F517" s="38">
        <v>3733.7581610000002</v>
      </c>
      <c r="G517" s="38">
        <v>5791.59998</v>
      </c>
      <c r="H517" s="38">
        <v>5889.6248439999999</v>
      </c>
      <c r="I517" s="38">
        <v>2589.819129</v>
      </c>
      <c r="J517" s="27">
        <v>606.80188980000003</v>
      </c>
      <c r="K517" s="38">
        <v>1160.3749359999999</v>
      </c>
      <c r="L517">
        <v>6</v>
      </c>
      <c r="M517" s="1">
        <v>0.22299065500000001</v>
      </c>
      <c r="N517" s="1" t="str">
        <f t="shared" si="8"/>
        <v/>
      </c>
      <c r="O517">
        <v>41</v>
      </c>
      <c r="P517" s="1">
        <v>9.8678399999999993E-3</v>
      </c>
      <c r="Q517" s="1">
        <v>0.8</v>
      </c>
      <c r="R517" s="38">
        <v>3.1676588059999999</v>
      </c>
    </row>
    <row r="518" spans="1:18" x14ac:dyDescent="0.35">
      <c r="A518">
        <v>5</v>
      </c>
      <c r="B518">
        <v>100</v>
      </c>
      <c r="C518">
        <v>500</v>
      </c>
      <c r="D518">
        <v>2</v>
      </c>
      <c r="E518" s="38">
        <v>19409.705910000001</v>
      </c>
      <c r="F518" s="38">
        <v>3146.7327780000001</v>
      </c>
      <c r="G518" s="38">
        <v>6118.6360969999996</v>
      </c>
      <c r="H518" s="38">
        <v>6186.5757210000002</v>
      </c>
      <c r="I518" s="38">
        <v>2282.6612749999999</v>
      </c>
      <c r="J518" s="27">
        <v>606.80188980000003</v>
      </c>
      <c r="K518" s="38">
        <v>1068.2981440000001</v>
      </c>
      <c r="L518">
        <v>5</v>
      </c>
      <c r="M518" s="1">
        <v>0.23423369199999999</v>
      </c>
      <c r="N518" s="1" t="str">
        <f t="shared" si="8"/>
        <v/>
      </c>
      <c r="O518">
        <v>65</v>
      </c>
      <c r="P518" s="1">
        <v>5.0192689999999998E-3</v>
      </c>
      <c r="Q518" s="1">
        <v>0.8</v>
      </c>
      <c r="R518" s="38">
        <v>3.1676588059999999</v>
      </c>
    </row>
    <row r="519" spans="1:18" x14ac:dyDescent="0.35">
      <c r="A519">
        <v>5</v>
      </c>
      <c r="B519">
        <v>100</v>
      </c>
      <c r="C519">
        <v>500</v>
      </c>
      <c r="D519">
        <v>3</v>
      </c>
      <c r="E519" s="38">
        <v>27463.52666</v>
      </c>
      <c r="F519" s="38">
        <v>3430.7634790000002</v>
      </c>
      <c r="G519" s="38">
        <v>8805.7346269999998</v>
      </c>
      <c r="H519" s="38">
        <v>8909.6959069999994</v>
      </c>
      <c r="I519" s="38">
        <v>4644.0562710000004</v>
      </c>
      <c r="J519" s="27">
        <v>606.80188980000003</v>
      </c>
      <c r="K519" s="38">
        <v>1066.4744880000001</v>
      </c>
      <c r="L519">
        <v>5</v>
      </c>
      <c r="M519" s="1">
        <v>0.33733539499999998</v>
      </c>
      <c r="N519" s="1">
        <f t="shared" si="8"/>
        <v>0.29907234042795389</v>
      </c>
      <c r="O519">
        <v>267</v>
      </c>
      <c r="P519" s="1">
        <v>9.1475140000000007E-3</v>
      </c>
      <c r="Q519" s="1">
        <v>0.8</v>
      </c>
      <c r="R519" s="38">
        <v>3.1676588059999999</v>
      </c>
    </row>
    <row r="520" spans="1:18" x14ac:dyDescent="0.35">
      <c r="A520">
        <v>5</v>
      </c>
      <c r="B520">
        <v>100</v>
      </c>
      <c r="C520">
        <v>500</v>
      </c>
      <c r="D520">
        <v>1</v>
      </c>
      <c r="E520" s="38">
        <v>21500.378280000001</v>
      </c>
      <c r="F520" s="38">
        <v>4361.7384359999996</v>
      </c>
      <c r="G520" s="38">
        <v>6463.4354759999997</v>
      </c>
      <c r="H520" s="38">
        <v>6544.2922589999998</v>
      </c>
      <c r="I520" s="38">
        <v>2404.3431810000002</v>
      </c>
      <c r="J520" s="27">
        <v>635.74997919999998</v>
      </c>
      <c r="K520" s="38">
        <v>1090.8189440000001</v>
      </c>
      <c r="L520">
        <v>5</v>
      </c>
      <c r="M520" s="1">
        <v>0.245399114</v>
      </c>
      <c r="N520" s="1" t="str">
        <f t="shared" si="8"/>
        <v/>
      </c>
      <c r="O520">
        <v>75</v>
      </c>
      <c r="P520" s="1">
        <v>6.7321610000000004E-3</v>
      </c>
      <c r="Q520" s="1">
        <v>0.6</v>
      </c>
      <c r="R520" s="38">
        <v>8.6571952109999994</v>
      </c>
    </row>
    <row r="521" spans="1:18" x14ac:dyDescent="0.35">
      <c r="A521">
        <v>5</v>
      </c>
      <c r="B521">
        <v>100</v>
      </c>
      <c r="C521">
        <v>500</v>
      </c>
      <c r="D521">
        <v>2</v>
      </c>
      <c r="E521" s="38">
        <v>21223.506600000001</v>
      </c>
      <c r="F521" s="38">
        <v>4977.784686</v>
      </c>
      <c r="G521" s="38">
        <v>5887.9339989999999</v>
      </c>
      <c r="H521" s="38">
        <v>5978.5003610000003</v>
      </c>
      <c r="I521" s="38">
        <v>2554.2112010000001</v>
      </c>
      <c r="J521" s="27">
        <v>635.74997919999998</v>
      </c>
      <c r="K521" s="38">
        <v>1189.3263730000001</v>
      </c>
      <c r="L521">
        <v>6</v>
      </c>
      <c r="M521" s="1">
        <v>0.224182942</v>
      </c>
      <c r="N521" s="1" t="str">
        <f t="shared" si="8"/>
        <v/>
      </c>
      <c r="O521">
        <v>63</v>
      </c>
      <c r="P521" s="1">
        <v>7.6031060000000001E-3</v>
      </c>
      <c r="Q521" s="1">
        <v>0.6</v>
      </c>
      <c r="R521" s="38">
        <v>8.6571952109999994</v>
      </c>
    </row>
    <row r="522" spans="1:18" x14ac:dyDescent="0.35">
      <c r="A522">
        <v>5</v>
      </c>
      <c r="B522">
        <v>100</v>
      </c>
      <c r="C522">
        <v>500</v>
      </c>
      <c r="D522">
        <v>3</v>
      </c>
      <c r="E522" s="38">
        <v>29920.867539999999</v>
      </c>
      <c r="F522" s="38">
        <v>5813.9805340000003</v>
      </c>
      <c r="G522" s="38">
        <v>8514.75389</v>
      </c>
      <c r="H522" s="38">
        <v>8642.7747039999995</v>
      </c>
      <c r="I522" s="38">
        <v>5130.5119709999999</v>
      </c>
      <c r="J522" s="27">
        <v>635.74997919999998</v>
      </c>
      <c r="K522" s="38">
        <v>1183.0964630000001</v>
      </c>
      <c r="L522">
        <v>6</v>
      </c>
      <c r="M522" s="1">
        <v>0.32408840799999999</v>
      </c>
      <c r="N522" s="1">
        <f t="shared" si="8"/>
        <v>0.29966884743651617</v>
      </c>
      <c r="O522">
        <v>173</v>
      </c>
      <c r="P522" s="1">
        <v>8.7399109999999995E-3</v>
      </c>
      <c r="Q522" s="1">
        <v>0.6</v>
      </c>
      <c r="R522" s="38">
        <v>8.6571952109999994</v>
      </c>
    </row>
    <row r="523" spans="1:18" x14ac:dyDescent="0.35">
      <c r="A523">
        <v>5</v>
      </c>
      <c r="B523">
        <v>100</v>
      </c>
      <c r="C523">
        <v>500</v>
      </c>
      <c r="D523">
        <v>1</v>
      </c>
      <c r="E523" s="38">
        <v>23461.538509999998</v>
      </c>
      <c r="F523" s="38">
        <v>6827.4085450000002</v>
      </c>
      <c r="G523" s="38">
        <v>6481.4349400000001</v>
      </c>
      <c r="H523" s="38">
        <v>6560.4380529999999</v>
      </c>
      <c r="I523" s="38">
        <v>2312.65065</v>
      </c>
      <c r="J523" s="27">
        <v>465.72808320000001</v>
      </c>
      <c r="K523" s="38">
        <v>813.87823349999996</v>
      </c>
      <c r="L523">
        <v>5</v>
      </c>
      <c r="M523" s="1">
        <v>0.245593477</v>
      </c>
      <c r="N523" s="1" t="str">
        <f t="shared" si="8"/>
        <v/>
      </c>
      <c r="O523">
        <v>300</v>
      </c>
      <c r="P523" s="1">
        <v>2.0029215E-2</v>
      </c>
      <c r="Q523" s="1">
        <v>0.4</v>
      </c>
      <c r="R523" s="38">
        <v>20.920539470000001</v>
      </c>
    </row>
    <row r="524" spans="1:18" x14ac:dyDescent="0.35">
      <c r="A524">
        <v>5</v>
      </c>
      <c r="B524">
        <v>100</v>
      </c>
      <c r="C524">
        <v>500</v>
      </c>
      <c r="D524">
        <v>2</v>
      </c>
      <c r="E524" s="38">
        <v>23000.22248</v>
      </c>
      <c r="F524" s="38">
        <v>6698.6008110000002</v>
      </c>
      <c r="G524" s="38">
        <v>6357.0872470000004</v>
      </c>
      <c r="H524" s="38">
        <v>6426.5839159999996</v>
      </c>
      <c r="I524" s="38">
        <v>2243.813283</v>
      </c>
      <c r="J524" s="27">
        <v>465.72808320000001</v>
      </c>
      <c r="K524" s="38">
        <v>808.40913550000005</v>
      </c>
      <c r="L524">
        <v>5</v>
      </c>
      <c r="M524" s="1">
        <v>0.24058257599999999</v>
      </c>
      <c r="N524" s="1" t="str">
        <f t="shared" si="8"/>
        <v/>
      </c>
      <c r="O524">
        <v>300</v>
      </c>
      <c r="P524" s="1">
        <v>2.4822400000000001E-2</v>
      </c>
      <c r="Q524" s="1">
        <v>0.4</v>
      </c>
      <c r="R524" s="38">
        <v>20.920539470000001</v>
      </c>
    </row>
    <row r="525" spans="1:18" x14ac:dyDescent="0.35">
      <c r="A525">
        <v>5</v>
      </c>
      <c r="B525">
        <v>100</v>
      </c>
      <c r="C525">
        <v>500</v>
      </c>
      <c r="D525">
        <v>3</v>
      </c>
      <c r="E525" s="38">
        <v>34546.948100000001</v>
      </c>
      <c r="F525" s="38">
        <v>10680.36104</v>
      </c>
      <c r="G525" s="38">
        <v>8437.2622050000009</v>
      </c>
      <c r="H525" s="38">
        <v>8573.3435379999992</v>
      </c>
      <c r="I525" s="38">
        <v>5420.4317090000004</v>
      </c>
      <c r="J525" s="27">
        <v>465.72808320000001</v>
      </c>
      <c r="K525" s="38">
        <v>969.82151839999995</v>
      </c>
      <c r="L525">
        <v>7</v>
      </c>
      <c r="M525" s="1">
        <v>0.320947661</v>
      </c>
      <c r="N525" s="1">
        <f t="shared" si="8"/>
        <v>0.25644342005384663</v>
      </c>
      <c r="O525">
        <v>300</v>
      </c>
      <c r="P525" s="1">
        <v>8.1707105000000002E-2</v>
      </c>
      <c r="Q525" s="1">
        <v>0.4</v>
      </c>
      <c r="R525" s="38">
        <v>20.920539470000001</v>
      </c>
    </row>
    <row r="526" spans="1:18" x14ac:dyDescent="0.35">
      <c r="A526">
        <v>5</v>
      </c>
      <c r="B526">
        <v>100</v>
      </c>
      <c r="C526">
        <v>1000</v>
      </c>
      <c r="D526">
        <v>1</v>
      </c>
      <c r="E526" s="38">
        <v>22984.439920000001</v>
      </c>
      <c r="F526" s="38">
        <v>5003.5831099999996</v>
      </c>
      <c r="G526" s="38">
        <v>7110.7067500000003</v>
      </c>
      <c r="H526" s="38">
        <v>7178.4240220000002</v>
      </c>
      <c r="I526" s="38">
        <v>2106.123595</v>
      </c>
      <c r="J526" s="27">
        <v>613.87430119999999</v>
      </c>
      <c r="K526" s="38">
        <v>971.72814630000005</v>
      </c>
      <c r="L526">
        <v>4</v>
      </c>
      <c r="M526" s="1">
        <v>0.289607638</v>
      </c>
      <c r="N526" s="1" t="str">
        <f t="shared" si="8"/>
        <v/>
      </c>
      <c r="O526">
        <v>138</v>
      </c>
      <c r="P526" s="1">
        <v>8.2124229999999999E-3</v>
      </c>
      <c r="Q526" s="1">
        <v>0.8</v>
      </c>
      <c r="R526" s="38">
        <v>5.3275125589999996</v>
      </c>
    </row>
    <row r="527" spans="1:18" x14ac:dyDescent="0.35">
      <c r="A527">
        <v>5</v>
      </c>
      <c r="B527">
        <v>100</v>
      </c>
      <c r="C527">
        <v>1000</v>
      </c>
      <c r="D527">
        <v>2</v>
      </c>
      <c r="E527" s="38">
        <v>23122.192849999999</v>
      </c>
      <c r="F527" s="38">
        <v>4988.5312169999997</v>
      </c>
      <c r="G527" s="38">
        <v>7213.240315</v>
      </c>
      <c r="H527" s="38">
        <v>7268.2572819999996</v>
      </c>
      <c r="I527" s="38">
        <v>2074.5356780000002</v>
      </c>
      <c r="J527" s="27">
        <v>613.87430119999999</v>
      </c>
      <c r="K527" s="38">
        <v>963.75405799999999</v>
      </c>
      <c r="L527">
        <v>4</v>
      </c>
      <c r="M527" s="1">
        <v>0.29323188700000002</v>
      </c>
      <c r="N527" s="1" t="str">
        <f t="shared" si="8"/>
        <v/>
      </c>
      <c r="O527">
        <v>147</v>
      </c>
      <c r="P527" s="1">
        <v>6.8034610000000002E-3</v>
      </c>
      <c r="Q527" s="1">
        <v>0.8</v>
      </c>
      <c r="R527" s="38">
        <v>5.3275125589999996</v>
      </c>
    </row>
    <row r="528" spans="1:18" x14ac:dyDescent="0.35">
      <c r="A528">
        <v>5</v>
      </c>
      <c r="B528">
        <v>100</v>
      </c>
      <c r="C528">
        <v>1000</v>
      </c>
      <c r="D528">
        <v>3</v>
      </c>
      <c r="E528" s="38">
        <v>31754.00736</v>
      </c>
      <c r="F528" s="38">
        <v>5413.3622160000004</v>
      </c>
      <c r="G528" s="38">
        <v>10238.60534</v>
      </c>
      <c r="H528" s="38">
        <v>10323.881090000001</v>
      </c>
      <c r="I528" s="38">
        <v>4193.7085390000002</v>
      </c>
      <c r="J528" s="27">
        <v>613.87430119999999</v>
      </c>
      <c r="K528" s="38">
        <v>970.57586860000004</v>
      </c>
      <c r="L528">
        <v>4</v>
      </c>
      <c r="M528" s="1">
        <v>0.41650852700000002</v>
      </c>
      <c r="N528" s="1">
        <f t="shared" si="8"/>
        <v>0.3112919887599937</v>
      </c>
      <c r="O528">
        <v>304</v>
      </c>
      <c r="P528" s="1">
        <v>1.1565509E-2</v>
      </c>
      <c r="Q528" s="1">
        <v>0.8</v>
      </c>
      <c r="R528" s="38">
        <v>5.3275125589999996</v>
      </c>
    </row>
    <row r="529" spans="1:18" x14ac:dyDescent="0.35">
      <c r="A529">
        <v>5</v>
      </c>
      <c r="B529">
        <v>100</v>
      </c>
      <c r="C529">
        <v>1000</v>
      </c>
      <c r="D529">
        <v>1</v>
      </c>
      <c r="E529" s="38">
        <v>24691.13841</v>
      </c>
      <c r="F529" s="38">
        <v>6671.2291640000003</v>
      </c>
      <c r="G529" s="38">
        <v>7134.3160310000003</v>
      </c>
      <c r="H529" s="38">
        <v>7200.5155400000003</v>
      </c>
      <c r="I529" s="38">
        <v>2102.1947369999998</v>
      </c>
      <c r="J529" s="27">
        <v>613.87430119999999</v>
      </c>
      <c r="K529" s="38">
        <v>969.00863230000004</v>
      </c>
      <c r="L529">
        <v>4</v>
      </c>
      <c r="M529" s="1">
        <v>0.290498902</v>
      </c>
      <c r="N529" s="1" t="str">
        <f t="shared" si="8"/>
        <v/>
      </c>
      <c r="O529">
        <v>300</v>
      </c>
      <c r="P529" s="1">
        <v>1.1126896000000001E-2</v>
      </c>
      <c r="Q529" s="1">
        <v>0.6</v>
      </c>
      <c r="R529" s="38">
        <v>14.20670016</v>
      </c>
    </row>
    <row r="530" spans="1:18" x14ac:dyDescent="0.35">
      <c r="A530">
        <v>5</v>
      </c>
      <c r="B530">
        <v>100</v>
      </c>
      <c r="C530">
        <v>1000</v>
      </c>
      <c r="D530">
        <v>2</v>
      </c>
      <c r="E530" s="38">
        <v>24568.239699999998</v>
      </c>
      <c r="F530" s="38">
        <v>5285.2131980000004</v>
      </c>
      <c r="G530" s="38">
        <v>8000.0414860000001</v>
      </c>
      <c r="H530" s="38">
        <v>8042.7685590000001</v>
      </c>
      <c r="I530" s="38">
        <v>1798.4092109999999</v>
      </c>
      <c r="J530" s="27">
        <v>613.87430119999999</v>
      </c>
      <c r="K530" s="38">
        <v>827.93294490000005</v>
      </c>
      <c r="L530">
        <v>3</v>
      </c>
      <c r="M530" s="1">
        <v>0.32447891000000001</v>
      </c>
      <c r="N530" s="1" t="str">
        <f t="shared" si="8"/>
        <v/>
      </c>
      <c r="O530">
        <v>300</v>
      </c>
      <c r="P530" s="1">
        <v>1.297567E-2</v>
      </c>
      <c r="Q530" s="1">
        <v>0.6</v>
      </c>
      <c r="R530" s="38">
        <v>14.20670016</v>
      </c>
    </row>
    <row r="531" spans="1:18" x14ac:dyDescent="0.35">
      <c r="A531">
        <v>5</v>
      </c>
      <c r="B531">
        <v>100</v>
      </c>
      <c r="C531">
        <v>1000</v>
      </c>
      <c r="D531">
        <v>3</v>
      </c>
      <c r="E531" s="38">
        <v>34569.097650000003</v>
      </c>
      <c r="F531" s="38">
        <v>9234.1025699999991</v>
      </c>
      <c r="G531" s="38">
        <v>9415.6699050000007</v>
      </c>
      <c r="H531" s="38">
        <v>9504.902881</v>
      </c>
      <c r="I531" s="38">
        <v>4710.6506939999999</v>
      </c>
      <c r="J531" s="27">
        <v>613.87430119999999</v>
      </c>
      <c r="K531" s="38">
        <v>1089.897301</v>
      </c>
      <c r="L531">
        <v>5</v>
      </c>
      <c r="M531" s="1">
        <v>0.38346752200000001</v>
      </c>
      <c r="N531" s="1">
        <f t="shared" si="8"/>
        <v>0.29822301912126181</v>
      </c>
      <c r="O531">
        <v>300</v>
      </c>
      <c r="P531" s="1">
        <v>2.5936351999999999E-2</v>
      </c>
      <c r="Q531" s="1">
        <v>0.6</v>
      </c>
      <c r="R531" s="38">
        <v>14.20670016</v>
      </c>
    </row>
    <row r="532" spans="1:18" x14ac:dyDescent="0.35">
      <c r="A532">
        <v>5</v>
      </c>
      <c r="B532">
        <v>100</v>
      </c>
      <c r="C532">
        <v>1000</v>
      </c>
      <c r="D532">
        <v>1</v>
      </c>
      <c r="E532" s="38">
        <v>27503.45204</v>
      </c>
      <c r="F532" s="38">
        <v>4038.8741190000001</v>
      </c>
      <c r="G532" s="38">
        <v>10640.8896</v>
      </c>
      <c r="H532" s="38">
        <v>10656.58195</v>
      </c>
      <c r="I532" s="38">
        <v>1062.9026389999999</v>
      </c>
      <c r="J532" s="27">
        <v>613.87430119999999</v>
      </c>
      <c r="K532" s="38">
        <v>490.32942780000002</v>
      </c>
      <c r="L532">
        <v>1</v>
      </c>
      <c r="M532" s="1">
        <v>0.429931071</v>
      </c>
      <c r="N532" s="1" t="str">
        <f t="shared" si="8"/>
        <v/>
      </c>
      <c r="O532">
        <v>300</v>
      </c>
      <c r="P532" s="1">
        <v>4.3475245000000003E-2</v>
      </c>
      <c r="Q532" s="1">
        <v>0.4</v>
      </c>
      <c r="R532" s="38">
        <v>31.965075349999999</v>
      </c>
    </row>
    <row r="533" spans="1:18" x14ac:dyDescent="0.35">
      <c r="A533">
        <v>5</v>
      </c>
      <c r="B533">
        <v>100</v>
      </c>
      <c r="C533">
        <v>1000</v>
      </c>
      <c r="D533">
        <v>2</v>
      </c>
      <c r="E533" s="38">
        <v>27126.14129</v>
      </c>
      <c r="F533" s="38">
        <v>6230.7840539999997</v>
      </c>
      <c r="G533" s="38">
        <v>9045.9623520000005</v>
      </c>
      <c r="H533" s="38">
        <v>9069.0768329999992</v>
      </c>
      <c r="I533" s="38">
        <v>1479.7903220000001</v>
      </c>
      <c r="J533" s="27">
        <v>613.87430119999999</v>
      </c>
      <c r="K533" s="38">
        <v>686.65343150000001</v>
      </c>
      <c r="L533">
        <v>2</v>
      </c>
      <c r="M533" s="1">
        <v>0.36588447699999999</v>
      </c>
      <c r="N533" s="1" t="str">
        <f t="shared" si="8"/>
        <v/>
      </c>
      <c r="O533">
        <v>300</v>
      </c>
      <c r="P533" s="1">
        <v>7.7940994E-2</v>
      </c>
      <c r="Q533" s="1">
        <v>0.4</v>
      </c>
      <c r="R533" s="38">
        <v>31.965075349999999</v>
      </c>
    </row>
    <row r="534" spans="1:18" x14ac:dyDescent="0.35">
      <c r="A534">
        <v>5</v>
      </c>
      <c r="B534">
        <v>100</v>
      </c>
      <c r="C534">
        <v>1000</v>
      </c>
      <c r="D534">
        <v>3</v>
      </c>
      <c r="E534" s="38">
        <v>38209.795680000003</v>
      </c>
      <c r="F534" s="38">
        <v>8029.711421</v>
      </c>
      <c r="G534" s="38">
        <v>12924.85144</v>
      </c>
      <c r="H534" s="38">
        <v>12969.515600000001</v>
      </c>
      <c r="I534" s="38">
        <v>2981.6754380000002</v>
      </c>
      <c r="J534" s="27">
        <v>613.87430119999999</v>
      </c>
      <c r="K534" s="38">
        <v>690.16747539999994</v>
      </c>
      <c r="L534">
        <v>2</v>
      </c>
      <c r="M534" s="1">
        <v>0.52324448400000001</v>
      </c>
      <c r="N534" s="1">
        <f t="shared" si="8"/>
        <v>0.3005659872079447</v>
      </c>
      <c r="O534">
        <v>300</v>
      </c>
      <c r="P534" s="1">
        <v>2.8211371999999998E-2</v>
      </c>
      <c r="Q534" s="1">
        <v>0.4</v>
      </c>
      <c r="R534" s="38">
        <v>31.965075349999999</v>
      </c>
    </row>
    <row r="535" spans="1:18" x14ac:dyDescent="0.35">
      <c r="A535">
        <v>5</v>
      </c>
      <c r="B535">
        <v>100</v>
      </c>
      <c r="C535">
        <v>2000</v>
      </c>
      <c r="D535">
        <v>1</v>
      </c>
      <c r="E535" s="38">
        <v>25960.305390000001</v>
      </c>
      <c r="F535" s="38">
        <v>5000.8403150000004</v>
      </c>
      <c r="G535" s="38">
        <v>9065.1715850000001</v>
      </c>
      <c r="H535" s="38">
        <v>9097.6723849999998</v>
      </c>
      <c r="I535" s="38">
        <v>1493.375959</v>
      </c>
      <c r="J535" s="27">
        <v>613.87430119999999</v>
      </c>
      <c r="K535" s="38">
        <v>689.37084819999995</v>
      </c>
      <c r="L535">
        <v>2</v>
      </c>
      <c r="M535" s="1">
        <v>0.36703814099999998</v>
      </c>
      <c r="N535" s="1" t="str">
        <f t="shared" si="8"/>
        <v/>
      </c>
      <c r="O535">
        <v>300</v>
      </c>
      <c r="P535" s="1">
        <v>1.542323E-2</v>
      </c>
      <c r="Q535" s="1">
        <v>0.8</v>
      </c>
      <c r="R535" s="38">
        <v>7.4929117930000002</v>
      </c>
    </row>
    <row r="536" spans="1:18" x14ac:dyDescent="0.35">
      <c r="A536">
        <v>5</v>
      </c>
      <c r="B536">
        <v>100</v>
      </c>
      <c r="C536">
        <v>2000</v>
      </c>
      <c r="D536">
        <v>2</v>
      </c>
      <c r="E536" s="38">
        <v>25761.79565</v>
      </c>
      <c r="F536" s="38">
        <v>4996.2228329999998</v>
      </c>
      <c r="G536" s="38">
        <v>8971.0213679999997</v>
      </c>
      <c r="H536" s="38">
        <v>9005.0798250000007</v>
      </c>
      <c r="I536" s="38">
        <v>1486.4861229999999</v>
      </c>
      <c r="J536" s="27">
        <v>613.87430119999999</v>
      </c>
      <c r="K536" s="38">
        <v>689.11120310000001</v>
      </c>
      <c r="L536">
        <v>2</v>
      </c>
      <c r="M536" s="1">
        <v>0.36330256999999999</v>
      </c>
      <c r="N536" s="1" t="str">
        <f t="shared" si="8"/>
        <v/>
      </c>
      <c r="O536">
        <v>242</v>
      </c>
      <c r="P536" s="1">
        <v>8.6747500000000002E-3</v>
      </c>
      <c r="Q536" s="1">
        <v>0.8</v>
      </c>
      <c r="R536" s="38">
        <v>7.4929117930000002</v>
      </c>
    </row>
    <row r="537" spans="1:18" x14ac:dyDescent="0.35">
      <c r="A537">
        <v>5</v>
      </c>
      <c r="B537">
        <v>100</v>
      </c>
      <c r="C537">
        <v>2000</v>
      </c>
      <c r="D537">
        <v>3</v>
      </c>
      <c r="E537" s="38">
        <v>35997.7258</v>
      </c>
      <c r="F537" s="38">
        <v>7736.0809429999999</v>
      </c>
      <c r="G537" s="38">
        <v>11535.34166</v>
      </c>
      <c r="H537" s="38">
        <v>11602.3166</v>
      </c>
      <c r="I537" s="38">
        <v>3662.489028</v>
      </c>
      <c r="J537" s="27">
        <v>613.87430119999999</v>
      </c>
      <c r="K537" s="38">
        <v>847.6232612</v>
      </c>
      <c r="L537">
        <v>3</v>
      </c>
      <c r="M537" s="1">
        <v>0.46808596000000002</v>
      </c>
      <c r="N537" s="1">
        <f t="shared" si="8"/>
        <v>0.30401656011304218</v>
      </c>
      <c r="O537">
        <v>301</v>
      </c>
      <c r="P537" s="1">
        <v>0.10001196499999999</v>
      </c>
      <c r="Q537" s="1">
        <v>0.8</v>
      </c>
      <c r="R537" s="38">
        <v>7.4929117930000002</v>
      </c>
    </row>
    <row r="538" spans="1:18" x14ac:dyDescent="0.35">
      <c r="A538">
        <v>5</v>
      </c>
      <c r="B538">
        <v>100</v>
      </c>
      <c r="C538">
        <v>2000</v>
      </c>
      <c r="D538">
        <v>1</v>
      </c>
      <c r="E538" s="38">
        <v>27344.429789999998</v>
      </c>
      <c r="F538" s="38">
        <v>3899.5721640000002</v>
      </c>
      <c r="G538" s="38">
        <v>10633.49151</v>
      </c>
      <c r="H538" s="38">
        <v>10644.273440000001</v>
      </c>
      <c r="I538" s="38">
        <v>1062.898209</v>
      </c>
      <c r="J538" s="27">
        <v>613.87430119999999</v>
      </c>
      <c r="K538" s="38">
        <v>490.32017109999998</v>
      </c>
      <c r="L538">
        <v>1</v>
      </c>
      <c r="M538" s="1">
        <v>0.429434494</v>
      </c>
      <c r="N538" s="1" t="str">
        <f t="shared" si="8"/>
        <v/>
      </c>
      <c r="O538">
        <v>301</v>
      </c>
      <c r="P538" s="1">
        <v>4.3291420999999997E-2</v>
      </c>
      <c r="Q538" s="1">
        <v>0.6</v>
      </c>
      <c r="R538" s="38">
        <v>19.981098119999999</v>
      </c>
    </row>
    <row r="539" spans="1:18" x14ac:dyDescent="0.35">
      <c r="A539">
        <v>5</v>
      </c>
      <c r="B539">
        <v>100</v>
      </c>
      <c r="C539">
        <v>2000</v>
      </c>
      <c r="D539">
        <v>2</v>
      </c>
      <c r="E539" s="38">
        <v>27234.630420000001</v>
      </c>
      <c r="F539" s="38">
        <v>3882.364947</v>
      </c>
      <c r="G539" s="38">
        <v>10591.86628</v>
      </c>
      <c r="H539" s="38">
        <v>10602.93425</v>
      </c>
      <c r="I539" s="38">
        <v>1053.2700850000001</v>
      </c>
      <c r="J539" s="27">
        <v>613.87430119999999</v>
      </c>
      <c r="K539" s="38">
        <v>490.32055589999999</v>
      </c>
      <c r="L539">
        <v>1</v>
      </c>
      <c r="M539" s="1">
        <v>0.427766698</v>
      </c>
      <c r="N539" s="1" t="str">
        <f t="shared" si="8"/>
        <v/>
      </c>
      <c r="O539">
        <v>85</v>
      </c>
      <c r="P539" s="1">
        <v>5.9676200000000003E-4</v>
      </c>
      <c r="Q539" s="1">
        <v>0.6</v>
      </c>
      <c r="R539" s="38">
        <v>19.981098119999999</v>
      </c>
    </row>
    <row r="540" spans="1:18" x14ac:dyDescent="0.35">
      <c r="A540">
        <v>5</v>
      </c>
      <c r="B540">
        <v>100</v>
      </c>
      <c r="C540">
        <v>2000</v>
      </c>
      <c r="D540">
        <v>3</v>
      </c>
      <c r="E540" s="38">
        <v>38249.648529999999</v>
      </c>
      <c r="F540" s="38">
        <v>4674.2594300000001</v>
      </c>
      <c r="G540" s="38">
        <v>15170.55572</v>
      </c>
      <c r="H540" s="38">
        <v>15184.475130000001</v>
      </c>
      <c r="I540" s="38">
        <v>2116.1658940000002</v>
      </c>
      <c r="J540" s="27">
        <v>613.87430119999999</v>
      </c>
      <c r="K540" s="38">
        <v>490.31806499999999</v>
      </c>
      <c r="L540">
        <v>1</v>
      </c>
      <c r="M540" s="1">
        <v>0.61260521199999995</v>
      </c>
      <c r="N540" s="1">
        <f t="shared" si="8"/>
        <v>0.29918821645463428</v>
      </c>
      <c r="O540">
        <v>300</v>
      </c>
      <c r="P540" s="1">
        <v>6.4377466999999994E-2</v>
      </c>
      <c r="Q540" s="1">
        <v>0.6</v>
      </c>
      <c r="R540" s="38">
        <v>19.981098119999999</v>
      </c>
    </row>
    <row r="541" spans="1:18" x14ac:dyDescent="0.35">
      <c r="A541">
        <v>5</v>
      </c>
      <c r="B541">
        <v>100</v>
      </c>
      <c r="C541">
        <v>2000</v>
      </c>
      <c r="D541">
        <v>1</v>
      </c>
      <c r="E541" s="38">
        <v>29738.599289999998</v>
      </c>
      <c r="F541" s="38">
        <v>6274.0347819999997</v>
      </c>
      <c r="G541" s="38">
        <v>10640.8896</v>
      </c>
      <c r="H541" s="38">
        <v>10656.58195</v>
      </c>
      <c r="I541" s="38">
        <v>1062.8979549999999</v>
      </c>
      <c r="J541" s="27">
        <v>613.87430119999999</v>
      </c>
      <c r="K541" s="38">
        <v>490.32069689999997</v>
      </c>
      <c r="L541">
        <v>1</v>
      </c>
      <c r="M541" s="1">
        <v>0.429931071</v>
      </c>
      <c r="N541" s="1" t="str">
        <f t="shared" si="8"/>
        <v/>
      </c>
      <c r="O541">
        <v>117</v>
      </c>
      <c r="P541" s="1">
        <v>7.4304610000000002E-3</v>
      </c>
      <c r="Q541" s="1">
        <v>0.4</v>
      </c>
      <c r="R541" s="38">
        <v>44.95747076</v>
      </c>
    </row>
    <row r="542" spans="1:18" x14ac:dyDescent="0.35">
      <c r="A542">
        <v>5</v>
      </c>
      <c r="B542">
        <v>100</v>
      </c>
      <c r="C542">
        <v>2000</v>
      </c>
      <c r="D542">
        <v>2</v>
      </c>
      <c r="E542" s="38">
        <v>29591.257580000001</v>
      </c>
      <c r="F542" s="38">
        <v>6235.3245500000003</v>
      </c>
      <c r="G542" s="38">
        <v>10594.581899999999</v>
      </c>
      <c r="H542" s="38">
        <v>10603.868979999999</v>
      </c>
      <c r="I542" s="38">
        <v>1053.275809</v>
      </c>
      <c r="J542" s="27">
        <v>613.87430119999999</v>
      </c>
      <c r="K542" s="38">
        <v>490.33203659999998</v>
      </c>
      <c r="L542">
        <v>1</v>
      </c>
      <c r="M542" s="1">
        <v>0.427804409</v>
      </c>
      <c r="N542" s="1" t="str">
        <f t="shared" si="8"/>
        <v/>
      </c>
      <c r="O542">
        <v>71</v>
      </c>
      <c r="P542" s="1">
        <v>1.0549500000000001E-4</v>
      </c>
      <c r="Q542" s="1">
        <v>0.4</v>
      </c>
      <c r="R542" s="38">
        <v>44.95747076</v>
      </c>
    </row>
    <row r="543" spans="1:18" x14ac:dyDescent="0.35">
      <c r="A543">
        <v>5</v>
      </c>
      <c r="B543">
        <v>100</v>
      </c>
      <c r="C543">
        <v>2000</v>
      </c>
      <c r="D543">
        <v>3</v>
      </c>
      <c r="E543" s="38">
        <v>42668.760620000001</v>
      </c>
      <c r="F543" s="38">
        <v>12449.252699999999</v>
      </c>
      <c r="G543" s="38">
        <v>12948.789849999999</v>
      </c>
      <c r="H543" s="38">
        <v>12984.42</v>
      </c>
      <c r="I543" s="38">
        <v>2973.6057700000001</v>
      </c>
      <c r="J543" s="27">
        <v>613.87430119999999</v>
      </c>
      <c r="K543" s="38">
        <v>698.81798560000004</v>
      </c>
      <c r="L543">
        <v>2</v>
      </c>
      <c r="M543" s="1">
        <v>0.52384578999999998</v>
      </c>
      <c r="N543" s="1">
        <f t="shared" si="8"/>
        <v>0.28082144688983135</v>
      </c>
      <c r="O543">
        <v>300</v>
      </c>
      <c r="P543" s="1">
        <v>0.13607672400000001</v>
      </c>
      <c r="Q543" s="1">
        <v>0.4</v>
      </c>
      <c r="R543" s="38">
        <v>44.95747076</v>
      </c>
    </row>
    <row r="544" spans="1:18" ht="16" x14ac:dyDescent="0.4">
      <c r="E544" s="20" t="s">
        <v>5</v>
      </c>
      <c r="F544" s="20" t="s">
        <v>6</v>
      </c>
      <c r="G544" s="20" t="s">
        <v>7</v>
      </c>
      <c r="H544" s="20" t="s">
        <v>8</v>
      </c>
      <c r="I544" s="20" t="s">
        <v>9</v>
      </c>
      <c r="J544" s="20" t="s">
        <v>10</v>
      </c>
      <c r="K544" s="20" t="s">
        <v>11</v>
      </c>
      <c r="M544" s="21"/>
    </row>
    <row r="545" spans="1:30" x14ac:dyDescent="0.35">
      <c r="D545" t="s">
        <v>16</v>
      </c>
      <c r="E545">
        <f>SUMIF(Tableau1[[#All],[Scenario]],1,Tableau1[[#All],[TotalCost]])+SUMIF(Tableau1[[#All],[Scenario]],2,Tableau1[[#All],[TotalCost]])</f>
        <v>8961903.7700599991</v>
      </c>
      <c r="F545">
        <f>SUMIF(Tableau1[[#All],[Scenario]],1,Tableau1[[#All],[OpenCost]])+SUMIF(Tableau1[[#All],[Scenario]],2,Tableau1[[#All],[OpenCost]])</f>
        <v>2081631.8959429995</v>
      </c>
      <c r="G545">
        <f>SUMIF(Tableau1[[#All],[Scenario]],1,Tableau1[[#All],[TransCost]])+SUMIF(Tableau1[[#All],[Scenario]],2,Tableau1[[#All],[TransCost]])</f>
        <v>3072700.0865090014</v>
      </c>
      <c r="H545">
        <f>SUMIF(Tableau1[[#All],[Scenario]],1,Tableau1[[#All],[StockRCost]])+SUMIF(Tableau1[[#All],[Scenario]],2,Tableau1[[#All],[StockRCost]])</f>
        <v>2634729.0353749995</v>
      </c>
      <c r="I545">
        <f>SUMIF(Tableau1[[#All],[Scenario]],1,Tableau1[[#All],[StockDCCost]])+SUMIF(Tableau1[[#All],[Scenario]],2,Tableau1[[#All],[StockDCCost]])</f>
        <v>670615.44918700005</v>
      </c>
      <c r="J545">
        <f>SUMIF(Tableau1[[#All],[Scenario]],1,Tableau1[[#All],[SafetyRCost]])+SUMIF(Tableau1[[#All],[Scenario]],2,Tableau1[[#All],[SafetyRCost]])</f>
        <v>208867.72274140065</v>
      </c>
      <c r="K545">
        <f>SUMIF(Tableau1[[#All],[Scenario]],1,Tableau1[[#All],[SafetyDCCost]])+SUMIF(Tableau1[[#All],[Scenario]],2,Tableau1[[#All],[SafetyDCCost]])</f>
        <v>293359.58028519998</v>
      </c>
      <c r="N545" s="22">
        <f>AVERAGE(N3:N543)</f>
        <v>0.28629392005342086</v>
      </c>
      <c r="O545" s="25">
        <f>AVERAGE(O3:O543)</f>
        <v>196.26296296296297</v>
      </c>
      <c r="P545" s="22">
        <f>AVERAGE(P3:P543)</f>
        <v>1.939940884259261E-2</v>
      </c>
    </row>
    <row r="546" spans="1:30" x14ac:dyDescent="0.35">
      <c r="D546" t="s">
        <v>17</v>
      </c>
      <c r="E546">
        <f>SUMIF(Tableau1[[#All],[Scenario]],3,Tableau1[[#All],[TotalCost]])</f>
        <v>6403647.9576600008</v>
      </c>
      <c r="F546">
        <f>SUMIF(Tableau1[[#All],[Scenario]],3,Tableau1[[#All],[OpenCost]])</f>
        <v>1530175.4774560013</v>
      </c>
      <c r="G546">
        <f>SUMIF(Tableau1[[#All],[Scenario]],3,Tableau1[[#All],[TransCost]])</f>
        <v>2220735.8050949988</v>
      </c>
      <c r="H546">
        <f>SUMIF(Tableau1[[#All],[Scenario]],3,Tableau1[[#All],[StockRCost]])</f>
        <v>1624483.5563650001</v>
      </c>
      <c r="I546">
        <f>SUMIF(Tableau1[[#All],[Scenario]],3,Tableau1[[#All],[StockDCCost]])</f>
        <v>757970.09154500009</v>
      </c>
      <c r="J546">
        <f>SUMIF(Tableau1[[#All],[Scenario]],3,Tableau1[[#All],[SafetyRCost]])</f>
        <v>104455.73704860032</v>
      </c>
      <c r="K546">
        <f>SUMIF(Tableau1[[#All],[Scenario]],3,Tableau1[[#All],[SafetyDCCost]])</f>
        <v>165827.29013709989</v>
      </c>
      <c r="M546" s="21"/>
    </row>
    <row r="547" spans="1:30" x14ac:dyDescent="0.35">
      <c r="D547" t="s">
        <v>35</v>
      </c>
      <c r="E547" s="26">
        <f>(E546-E545)/E545</f>
        <v>-0.28545896921440289</v>
      </c>
      <c r="F547" s="1">
        <f t="shared" ref="F547:K547" si="9">(F546-F545)/F545</f>
        <v>-0.26491543464613521</v>
      </c>
      <c r="G547" s="1">
        <f t="shared" si="9"/>
        <v>-0.27726893527768542</v>
      </c>
      <c r="H547" s="1">
        <f t="shared" si="9"/>
        <v>-0.38343429834567855</v>
      </c>
      <c r="I547" s="1">
        <f t="shared" si="9"/>
        <v>0.13026040850073131</v>
      </c>
      <c r="J547" s="1">
        <f t="shared" si="9"/>
        <v>-0.49989526539757856</v>
      </c>
      <c r="K547" s="1">
        <f t="shared" si="9"/>
        <v>-0.43473027205764009</v>
      </c>
      <c r="M547" s="21"/>
    </row>
    <row r="548" spans="1:30" x14ac:dyDescent="0.35">
      <c r="E548" t="s">
        <v>16</v>
      </c>
      <c r="F548" s="23">
        <f>F545/$E$545</f>
        <v>0.23227563577477056</v>
      </c>
      <c r="G548" s="23">
        <f t="shared" ref="G548:K548" si="10">G545/$E$545</f>
        <v>0.34286242804506595</v>
      </c>
      <c r="H548" s="23">
        <f t="shared" si="10"/>
        <v>0.29399211406142561</v>
      </c>
      <c r="I548" s="23">
        <f t="shared" si="10"/>
        <v>7.482957487530692E-2</v>
      </c>
      <c r="J548" s="23">
        <f t="shared" si="10"/>
        <v>2.3306177805567121E-2</v>
      </c>
      <c r="K548" s="23">
        <f t="shared" si="10"/>
        <v>3.273406943569937E-2</v>
      </c>
      <c r="M548" s="21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</row>
    <row r="549" spans="1:30" x14ac:dyDescent="0.35">
      <c r="E549" t="s">
        <v>17</v>
      </c>
      <c r="F549" s="23">
        <f>F546/$E$546</f>
        <v>0.23895371631502879</v>
      </c>
      <c r="G549" s="23">
        <f t="shared" ref="G549:K549" si="11">G546/$E$546</f>
        <v>0.3467923002292107</v>
      </c>
      <c r="H549" s="23">
        <f t="shared" si="11"/>
        <v>0.25368095921353762</v>
      </c>
      <c r="I549" s="23">
        <f t="shared" si="11"/>
        <v>0.11836535933214776</v>
      </c>
      <c r="J549" s="23">
        <f t="shared" si="11"/>
        <v>1.6311911232354842E-2</v>
      </c>
      <c r="K549" s="23">
        <f t="shared" si="11"/>
        <v>2.5895753675643333E-2</v>
      </c>
      <c r="M549" s="21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</row>
    <row r="550" spans="1:30" x14ac:dyDescent="0.35">
      <c r="M550" s="21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</row>
    <row r="551" spans="1:30" ht="15" thickBot="1" x14ac:dyDescent="0.4">
      <c r="M551" s="21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</row>
    <row r="552" spans="1:30" ht="17.5" x14ac:dyDescent="0.35">
      <c r="A552" s="5" t="s">
        <v>18</v>
      </c>
      <c r="B552" s="6"/>
      <c r="C552" s="6"/>
      <c r="D552" s="6"/>
      <c r="E552" s="6"/>
      <c r="F552" s="7" t="s">
        <v>19</v>
      </c>
      <c r="H552" t="s">
        <v>27</v>
      </c>
      <c r="I552" t="s">
        <v>28</v>
      </c>
      <c r="M552" s="21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</row>
    <row r="553" spans="1:30" ht="17.5" x14ac:dyDescent="0.4">
      <c r="A553" s="8"/>
      <c r="B553" s="9">
        <v>10</v>
      </c>
      <c r="C553" s="9">
        <v>40</v>
      </c>
      <c r="D553" s="9">
        <v>70</v>
      </c>
      <c r="E553" s="9">
        <v>100</v>
      </c>
      <c r="F553" s="10" t="s">
        <v>20</v>
      </c>
      <c r="H553" s="20" t="s">
        <v>30</v>
      </c>
      <c r="I553" s="23">
        <f>F548</f>
        <v>0.23227563577477056</v>
      </c>
      <c r="J553" s="23"/>
      <c r="M553" s="21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</row>
    <row r="554" spans="1:30" ht="16" x14ac:dyDescent="0.4">
      <c r="A554" s="11" t="s">
        <v>13</v>
      </c>
      <c r="B554" s="12">
        <f>AVERAGEIF(Tableau1[[#All],[CapPercent]],10,Tableau1[[#All],[Synergie]])</f>
        <v>0.26526890318237484</v>
      </c>
      <c r="C554" s="12">
        <f>AVERAGEIF(Tableau1[[#All],[CapPercent]],40,Tableau1[[#All],[Synergie]])</f>
        <v>0.28767639354568997</v>
      </c>
      <c r="D554" s="12">
        <f>AVERAGEIF(Tableau1[[#All],[CapPercent]],70,Tableau1[[#All],[Synergie]])</f>
        <v>0.29637035786708865</v>
      </c>
      <c r="E554" s="12">
        <f>AVERAGEIF(Tableau1[[#All],[CapPercent]],100,Tableau1[[#All],[Synergie]])</f>
        <v>0.29586002561853003</v>
      </c>
      <c r="F554" s="13">
        <f>AVERAGE(B554:E554)</f>
        <v>0.28629392005342086</v>
      </c>
      <c r="H554" s="20" t="s">
        <v>33</v>
      </c>
      <c r="I554" s="23">
        <f>G548</f>
        <v>0.34286242804506595</v>
      </c>
      <c r="J554" s="23"/>
      <c r="M554" s="21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</row>
    <row r="555" spans="1:30" ht="16" x14ac:dyDescent="0.4">
      <c r="A555" s="14" t="s">
        <v>21</v>
      </c>
      <c r="B555" s="58">
        <f>AVERAGEIF(SA[[#All],[CapPercent]],10,SA[[#All],[Loading Rate]])</f>
        <v>0.85432004349999979</v>
      </c>
      <c r="C555" s="58">
        <f>AVERAGEIF(SA[[#All],[CapPercent]],40,SA[[#All],[Loading Rate]])</f>
        <v>0.68760332198888885</v>
      </c>
      <c r="D555" s="58">
        <f>AVERAGEIF(SA[[#All],[CapPercent]],70,SA[[#All],[Loading Rate]])</f>
        <v>0.54436474707777771</v>
      </c>
      <c r="E555" s="58">
        <f>AVERAGEIF(SA[[#All],[CapPercent]],100,SA[[#All],[Loading Rate]])</f>
        <v>0.30448794858888872</v>
      </c>
      <c r="F555" s="59">
        <f>AVERAGE(B555:E555)</f>
        <v>0.59769401528888877</v>
      </c>
      <c r="H555" s="20" t="s">
        <v>36</v>
      </c>
      <c r="I555" s="23">
        <f>H548</f>
        <v>0.29399211406142561</v>
      </c>
      <c r="J555" s="23"/>
      <c r="M555" s="21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</row>
    <row r="556" spans="1:30" ht="16" x14ac:dyDescent="0.4">
      <c r="A556" s="14" t="s">
        <v>22</v>
      </c>
      <c r="B556" s="58">
        <f>AVERAGEIF(COOP[[#All],[CapPercent]],10,COOP[[#All],[Loading Rate]])</f>
        <v>0.89186320566666677</v>
      </c>
      <c r="C556" s="58">
        <f>AVERAGEIF(COOP[[#All],[CapPercent]],40,COOP[[#All],[Loading Rate]])</f>
        <v>0.80906940399999983</v>
      </c>
      <c r="D556" s="58">
        <f>AVERAGEIF(COOP[[#All],[CapPercent]],70,COOP[[#All],[Loading Rate]])</f>
        <v>0.70565503611111113</v>
      </c>
      <c r="E556" s="58">
        <f>AVERAGEIF(COOP[[#All],[CapPercent]],100,COOP[[#All],[Loading Rate]])</f>
        <v>0.41409851413333321</v>
      </c>
      <c r="F556" s="59">
        <f>AVERAGE(B556:E556)</f>
        <v>0.70517153997777782</v>
      </c>
      <c r="H556" s="20" t="s">
        <v>37</v>
      </c>
      <c r="I556" s="23">
        <f>I548</f>
        <v>7.482957487530692E-2</v>
      </c>
      <c r="J556" s="23"/>
      <c r="M556" s="21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</row>
    <row r="557" spans="1:30" ht="16" x14ac:dyDescent="0.4">
      <c r="A557" s="14" t="s">
        <v>23</v>
      </c>
      <c r="B557" s="15">
        <f>AVERAGEIF(SA[[#All],[CapPercent]],10,SA[[#All],[NbDC]])*2</f>
        <v>7.7555555555555555</v>
      </c>
      <c r="C557" s="15">
        <f>AVERAGEIF(SA[[#All],[CapPercent]],40,SA[[#All],[NbDC]])*2</f>
        <v>6.6444444444444448</v>
      </c>
      <c r="D557" s="15">
        <f>AVERAGEIF(SA[[#All],[CapPercent]],70,SA[[#All],[NbDC]])*2</f>
        <v>6.4</v>
      </c>
      <c r="E557" s="15">
        <f>AVERAGEIF(SA[[#All],[CapPercent]],100,SA[[#All],[NbDC]])*2</f>
        <v>6.5333333333333332</v>
      </c>
      <c r="F557" s="16">
        <f>AVERAGE(B557:E557)</f>
        <v>6.8333333333333339</v>
      </c>
      <c r="H557" s="20" t="s">
        <v>31</v>
      </c>
      <c r="I557" s="23">
        <f>J548</f>
        <v>2.3306177805567121E-2</v>
      </c>
      <c r="J557" s="23"/>
      <c r="M557" s="21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</row>
    <row r="558" spans="1:30" ht="16.5" thickBot="1" x14ac:dyDescent="0.45">
      <c r="A558" s="17" t="s">
        <v>24</v>
      </c>
      <c r="B558" s="18">
        <f>AVERAGEIF(COOP[[#All],[CapPercent]],10,COOP[[#All],[NbDC]])</f>
        <v>5.3777777777777782</v>
      </c>
      <c r="C558" s="18">
        <f>AVERAGEIF(COOP[[#All],[CapPercent]],40,COOP[[#All],[NbDC]])</f>
        <v>4.3111111111111109</v>
      </c>
      <c r="D558" s="18">
        <f>AVERAGEIF(COOP[[#All],[CapPercent]],70,COOP[[#All],[NbDC]])</f>
        <v>3.8</v>
      </c>
      <c r="E558" s="18">
        <f>AVERAGEIF(COOP[[#All],[CapPercent]],100,COOP[[#All],[NbDC]])</f>
        <v>3.8666666666666667</v>
      </c>
      <c r="F558" s="19">
        <f>AVERAGE(B558:E558)</f>
        <v>4.3388888888888895</v>
      </c>
      <c r="H558" s="20" t="s">
        <v>32</v>
      </c>
      <c r="I558" s="23">
        <f>K548</f>
        <v>3.273406943569937E-2</v>
      </c>
      <c r="J558" s="23"/>
      <c r="M558" s="21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</row>
    <row r="559" spans="1:30" ht="15" thickBot="1" x14ac:dyDescent="0.4">
      <c r="M559" s="21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</row>
    <row r="560" spans="1:30" ht="17.5" x14ac:dyDescent="0.35">
      <c r="A560" s="5" t="s">
        <v>3</v>
      </c>
      <c r="B560" s="6"/>
      <c r="C560" s="6"/>
      <c r="D560" s="6"/>
      <c r="E560" s="7" t="s">
        <v>19</v>
      </c>
      <c r="H560" t="s">
        <v>27</v>
      </c>
      <c r="J560" t="s">
        <v>29</v>
      </c>
      <c r="M560" s="21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</row>
    <row r="561" spans="1:30" ht="17.5" x14ac:dyDescent="0.4">
      <c r="A561" s="8"/>
      <c r="B561" s="9">
        <v>500</v>
      </c>
      <c r="C561" s="9">
        <v>1000</v>
      </c>
      <c r="D561" s="9">
        <v>2000</v>
      </c>
      <c r="E561" s="10" t="s">
        <v>20</v>
      </c>
      <c r="H561" s="20" t="s">
        <v>86</v>
      </c>
      <c r="I561" s="23"/>
      <c r="J561" s="23">
        <f>F549</f>
        <v>0.23895371631502879</v>
      </c>
      <c r="K561" s="24"/>
      <c r="M561" s="21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</row>
    <row r="562" spans="1:30" ht="16" x14ac:dyDescent="0.4">
      <c r="A562" s="11" t="s">
        <v>13</v>
      </c>
      <c r="B562" s="12">
        <f>AVERAGEIF(Tableau1[[#All],[Fd]],B561,Tableau1[[#All],[Synergie]])</f>
        <v>0.28226928570645443</v>
      </c>
      <c r="C562" s="12">
        <f>AVERAGEIF(Tableau1[[#All],[Fd]],C561,Tableau1[[#All],[Synergie]])</f>
        <v>0.28919626728170478</v>
      </c>
      <c r="D562" s="12">
        <f>AVERAGEIF(Tableau1[[#All],[Fd]],D561,Tableau1[[#All],[Synergie]])</f>
        <v>0.28741620717210348</v>
      </c>
      <c r="E562" s="13">
        <f ca="1">AVERAGE(B562:E562)</f>
        <v>0</v>
      </c>
      <c r="H562" s="20" t="s">
        <v>87</v>
      </c>
      <c r="I562" s="23"/>
      <c r="J562" s="23">
        <f>G549</f>
        <v>0.3467923002292107</v>
      </c>
      <c r="K562" s="24"/>
      <c r="M562" s="21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</row>
    <row r="563" spans="1:30" ht="16" x14ac:dyDescent="0.4">
      <c r="A563" s="14" t="s">
        <v>21</v>
      </c>
      <c r="B563" s="58">
        <f>AVERAGEIF(SA[[#All],[Fd]],B561,SA[[#All],[Loading Rate]])</f>
        <v>0.51329696800833324</v>
      </c>
      <c r="C563" s="58">
        <f>AVERAGEIF(SA[[#All],[Fd]],C561,SA[[#All],[Loading Rate]])</f>
        <v>0.59530513768333337</v>
      </c>
      <c r="D563" s="58">
        <f>AVERAGEIF(SA[[#All],[Fd]],D561,SA[[#All],[Loading Rate]])</f>
        <v>0.68447994017499991</v>
      </c>
      <c r="E563" s="59">
        <f ca="1">AVERAGE(B563:E563)</f>
        <v>0.59769401528888888</v>
      </c>
      <c r="H563" s="20" t="s">
        <v>88</v>
      </c>
      <c r="I563" s="23"/>
      <c r="J563" s="23">
        <f>H549</f>
        <v>0.25368095921353762</v>
      </c>
      <c r="K563" s="24"/>
      <c r="M563" s="21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</row>
    <row r="564" spans="1:30" ht="16" x14ac:dyDescent="0.4">
      <c r="A564" s="14" t="s">
        <v>22</v>
      </c>
      <c r="B564" s="58">
        <f>AVERAGEIF(COOP[[#All],[Fd]],B561,COOP[[#All],[Loading Rate]])</f>
        <v>0.63024242409999998</v>
      </c>
      <c r="C564" s="58">
        <f>AVERAGEIF(COOP[[#All],[Fd]],C561,COOP[[#All],[Loading Rate]])</f>
        <v>0.70179106051666662</v>
      </c>
      <c r="D564" s="58">
        <f>AVERAGEIF(COOP[[#All],[Fd]],D561,COOP[[#All],[Loading Rate]])</f>
        <v>0.78348113531666652</v>
      </c>
      <c r="E564" s="59">
        <f ca="1">AVERAGE(B564:E564)</f>
        <v>0.70517153997777771</v>
      </c>
      <c r="H564" s="20" t="s">
        <v>89</v>
      </c>
      <c r="I564" s="23"/>
      <c r="J564" s="23">
        <f>I549</f>
        <v>0.11836535933214776</v>
      </c>
      <c r="K564" s="24"/>
      <c r="M564" s="21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</row>
    <row r="565" spans="1:30" ht="16" x14ac:dyDescent="0.4">
      <c r="A565" s="14" t="s">
        <v>23</v>
      </c>
      <c r="B565" s="15">
        <f>AVERAGEIF(SA[[#All],[Fd]],B561,SA[[#All],[NbDC]])*2</f>
        <v>10.433333333333334</v>
      </c>
      <c r="C565" s="15">
        <f>AVERAGEIF(SA[[#All],[Fd]],C561,SA[[#All],[NbDC]])*2</f>
        <v>6.55</v>
      </c>
      <c r="D565" s="15">
        <f>AVERAGEIF(SA[[#All],[Fd]],D561,SA[[#All],[NbDC]])*2</f>
        <v>3.5166666666666666</v>
      </c>
      <c r="E565" s="16">
        <f ca="1">AVERAGE(B565:E565)</f>
        <v>6.833333333333333</v>
      </c>
      <c r="H565" s="20" t="s">
        <v>34</v>
      </c>
      <c r="I565" s="23"/>
      <c r="J565" s="23">
        <f>J549</f>
        <v>1.6311911232354842E-2</v>
      </c>
      <c r="K565" s="24"/>
      <c r="M565" s="21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</row>
    <row r="566" spans="1:30" ht="16.5" thickBot="1" x14ac:dyDescent="0.45">
      <c r="A566" s="17" t="s">
        <v>24</v>
      </c>
      <c r="B566" s="18">
        <f>AVERAGEIF(COOP[[#All],[Fd]],B561,COOP[[#All],[NbDC]])</f>
        <v>6.25</v>
      </c>
      <c r="C566" s="18">
        <f>AVERAGEIF(COOP[[#All],[Fd]],C561,COOP[[#All],[NbDC]])</f>
        <v>4.2</v>
      </c>
      <c r="D566" s="18">
        <f>AVERAGEIF(COOP[[#All],[Fd]],D561,COOP[[#All],[NbDC]])</f>
        <v>2.5666666666666669</v>
      </c>
      <c r="E566" s="19">
        <f ca="1">AVERAGE(B566:E566)</f>
        <v>4.3388888888888886</v>
      </c>
      <c r="H566" s="20" t="s">
        <v>90</v>
      </c>
      <c r="I566" s="23"/>
      <c r="J566" s="23">
        <f>K549</f>
        <v>2.5895753675643333E-2</v>
      </c>
      <c r="K566" s="24"/>
      <c r="M566" s="21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ACC3-6B06-47E8-A1F9-FD16480CF937}">
  <sheetPr>
    <tabColor theme="8"/>
  </sheetPr>
  <dimension ref="A2:V782"/>
  <sheetViews>
    <sheetView workbookViewId="0">
      <selection activeCell="H17" sqref="H17"/>
    </sheetView>
  </sheetViews>
  <sheetFormatPr baseColWidth="10" defaultRowHeight="14.5" x14ac:dyDescent="0.35"/>
  <cols>
    <col min="4" max="4" width="14.1796875" customWidth="1"/>
    <col min="7" max="7" width="11" customWidth="1"/>
    <col min="8" max="8" width="21" customWidth="1"/>
    <col min="9" max="9" width="20.26953125" customWidth="1"/>
    <col min="10" max="10" width="23.90625" customWidth="1"/>
    <col min="11" max="11" width="17.54296875" customWidth="1"/>
    <col min="12" max="12" width="19.1796875" customWidth="1"/>
    <col min="13" max="13" width="17.26953125" customWidth="1"/>
    <col min="14" max="14" width="24.36328125" customWidth="1"/>
    <col min="15" max="15" width="20" customWidth="1"/>
    <col min="16" max="16" width="31.08984375" customWidth="1"/>
    <col min="17" max="17" width="26.7265625" customWidth="1"/>
    <col min="18" max="18" width="21.36328125" customWidth="1"/>
    <col min="19" max="19" width="25.54296875" customWidth="1"/>
    <col min="20" max="20" width="22.1796875" customWidth="1"/>
  </cols>
  <sheetData>
    <row r="2" spans="1:22" x14ac:dyDescent="0.35">
      <c r="A2" s="33" t="s">
        <v>1</v>
      </c>
      <c r="B2" s="34" t="s">
        <v>18</v>
      </c>
      <c r="C2" s="35" t="s">
        <v>3</v>
      </c>
      <c r="D2" s="36" t="s">
        <v>38</v>
      </c>
      <c r="E2" s="35" t="s">
        <v>39</v>
      </c>
      <c r="F2" s="35" t="s">
        <v>40</v>
      </c>
      <c r="G2" s="35" t="s">
        <v>41</v>
      </c>
      <c r="H2" s="35" t="s">
        <v>42</v>
      </c>
      <c r="I2" s="35" t="s">
        <v>43</v>
      </c>
      <c r="J2" s="35" t="s">
        <v>44</v>
      </c>
      <c r="K2" s="35" t="s">
        <v>45</v>
      </c>
      <c r="L2" s="35" t="s">
        <v>85</v>
      </c>
      <c r="M2" s="35" t="s">
        <v>33</v>
      </c>
      <c r="N2" s="35" t="s">
        <v>46</v>
      </c>
      <c r="O2" s="35" t="s">
        <v>47</v>
      </c>
      <c r="P2" s="35" t="s">
        <v>48</v>
      </c>
      <c r="Q2" s="35" t="s">
        <v>49</v>
      </c>
      <c r="R2" s="35" t="s">
        <v>50</v>
      </c>
      <c r="S2" s="35" t="s">
        <v>51</v>
      </c>
      <c r="T2" s="35" t="s">
        <v>52</v>
      </c>
      <c r="U2" s="35" t="s">
        <v>53</v>
      </c>
      <c r="V2" s="37" t="s">
        <v>54</v>
      </c>
    </row>
    <row r="3" spans="1:22" x14ac:dyDescent="0.35">
      <c r="A3">
        <v>1</v>
      </c>
      <c r="B3">
        <v>10</v>
      </c>
      <c r="C3">
        <v>500</v>
      </c>
      <c r="D3">
        <v>0.8</v>
      </c>
      <c r="E3" s="38">
        <v>3.3803743669999999</v>
      </c>
      <c r="F3">
        <v>1</v>
      </c>
      <c r="G3" s="38">
        <v>20561.117829999999</v>
      </c>
      <c r="H3" s="38">
        <v>3787.726005</v>
      </c>
      <c r="I3" s="28">
        <v>3000</v>
      </c>
      <c r="J3" s="38">
        <v>787.72600539999996</v>
      </c>
      <c r="K3" s="1">
        <v>0.79203194600000004</v>
      </c>
      <c r="L3" s="38">
        <v>233.02921549999999</v>
      </c>
      <c r="M3" s="38">
        <v>6955.148698</v>
      </c>
      <c r="N3" s="38">
        <v>5390.2198449999996</v>
      </c>
      <c r="O3" s="38">
        <v>2605.3458019999998</v>
      </c>
      <c r="P3" s="27">
        <v>635.74997919999998</v>
      </c>
      <c r="Q3" s="38">
        <v>1186.927506</v>
      </c>
      <c r="R3">
        <v>6</v>
      </c>
      <c r="S3" s="1">
        <v>0.77504458499999995</v>
      </c>
      <c r="T3">
        <v>28</v>
      </c>
      <c r="U3" s="1">
        <v>7.8949640000000008E-3</v>
      </c>
      <c r="V3" s="45" t="str">
        <f t="shared" ref="V3:V66" si="0"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f>
        <v/>
      </c>
    </row>
    <row r="4" spans="1:22" x14ac:dyDescent="0.35">
      <c r="A4">
        <v>1</v>
      </c>
      <c r="B4">
        <v>10</v>
      </c>
      <c r="C4">
        <v>500</v>
      </c>
      <c r="D4">
        <v>0.8</v>
      </c>
      <c r="E4" s="38">
        <v>3.3803743669999999</v>
      </c>
      <c r="F4">
        <v>2</v>
      </c>
      <c r="G4" s="38">
        <v>20330.06408</v>
      </c>
      <c r="H4" s="38">
        <v>3774.1293649999998</v>
      </c>
      <c r="I4" s="28">
        <v>3000</v>
      </c>
      <c r="J4" s="38">
        <v>774.12936539999998</v>
      </c>
      <c r="K4" s="1">
        <v>0.79488531200000001</v>
      </c>
      <c r="L4" s="38">
        <v>229.00693670000001</v>
      </c>
      <c r="M4" s="38">
        <v>6795.0060279999998</v>
      </c>
      <c r="N4" s="38">
        <v>5373.952174</v>
      </c>
      <c r="O4" s="38">
        <v>2560.3755799999999</v>
      </c>
      <c r="P4" s="27">
        <v>635.74997919999998</v>
      </c>
      <c r="Q4" s="38">
        <v>1190.85095</v>
      </c>
      <c r="R4">
        <v>6</v>
      </c>
      <c r="S4" s="1">
        <v>0.77270550199999999</v>
      </c>
      <c r="T4">
        <v>38</v>
      </c>
      <c r="U4" s="1">
        <v>6.7134940000000004E-3</v>
      </c>
      <c r="V4" s="45" t="str">
        <f t="shared" si="0"/>
        <v/>
      </c>
    </row>
    <row r="5" spans="1:22" x14ac:dyDescent="0.35">
      <c r="A5">
        <v>1</v>
      </c>
      <c r="B5">
        <v>10</v>
      </c>
      <c r="C5">
        <v>500</v>
      </c>
      <c r="D5">
        <v>0.8</v>
      </c>
      <c r="E5" s="38">
        <v>3.3803743669999999</v>
      </c>
      <c r="F5">
        <v>3</v>
      </c>
      <c r="G5" s="38">
        <v>29518.672760000001</v>
      </c>
      <c r="H5" s="38">
        <v>5257.1464319999995</v>
      </c>
      <c r="I5" s="28">
        <v>4000</v>
      </c>
      <c r="J5" s="38">
        <v>1257.146432</v>
      </c>
      <c r="K5" s="1">
        <v>0.76086904799999999</v>
      </c>
      <c r="L5" s="38">
        <v>371.89555539999998</v>
      </c>
      <c r="M5" s="38">
        <v>10471.59873</v>
      </c>
      <c r="N5" s="38">
        <v>5933.5475939999997</v>
      </c>
      <c r="O5" s="38">
        <v>5870.2353030000004</v>
      </c>
      <c r="P5" s="27">
        <v>635.74997919999998</v>
      </c>
      <c r="Q5" s="38">
        <v>1350.394718</v>
      </c>
      <c r="R5">
        <v>8</v>
      </c>
      <c r="S5" s="1">
        <v>0.85316815700000004</v>
      </c>
      <c r="T5">
        <v>36</v>
      </c>
      <c r="U5" s="1">
        <v>3.4592059999999998E-3</v>
      </c>
      <c r="V5" s="45">
        <f>IF($F5&lt;&gt;3,"",(
SUMIFS($G:$G,$A:$A,$A5,$B:$B,$B5,$C:$C,$C5,$D:$D,$D5,$E:$E,$E5,$F:$F,1)
+
SUMIFS($G:$G,$A:$A,$A5,$B:$B,$B5,$C:$C,$C5,$D:$D,$D5,$E:$E,$E5,$F:$F,2)
-
$G5
)
/
(
SUMIFS($G:$G,$A:$A,$A5,$B:$B,$B5,$C:$C,$C5,$D:$D,$D5,$E:$E,$E5,$F:$F,1)
+
SUMIFS($G:$G,$A:$A,$A5,$B:$B,$B5,$C:$C,$C5,$D:$D,$D5,$E:$E,$E5,$F:$F,2)
))</f>
        <v>0.27811642067550102</v>
      </c>
    </row>
    <row r="6" spans="1:22" x14ac:dyDescent="0.35">
      <c r="A6">
        <v>1</v>
      </c>
      <c r="B6">
        <v>10</v>
      </c>
      <c r="C6">
        <v>500</v>
      </c>
      <c r="D6">
        <v>0.6</v>
      </c>
      <c r="E6" s="38">
        <v>9.0143316460000005</v>
      </c>
      <c r="F6">
        <v>1</v>
      </c>
      <c r="G6" s="38">
        <v>21919.85327</v>
      </c>
      <c r="H6" s="38">
        <v>5101.5264200000001</v>
      </c>
      <c r="I6" s="28">
        <v>3000</v>
      </c>
      <c r="J6" s="38">
        <v>2101.5264200000001</v>
      </c>
      <c r="K6" s="1">
        <v>0.58805928900000004</v>
      </c>
      <c r="L6" s="38">
        <v>233.13168999999999</v>
      </c>
      <c r="M6" s="38">
        <v>6976.1579970000003</v>
      </c>
      <c r="N6" s="38">
        <v>5411.2291439999999</v>
      </c>
      <c r="O6" s="38">
        <v>2606.4915810000002</v>
      </c>
      <c r="P6" s="27">
        <v>635.74997919999998</v>
      </c>
      <c r="Q6" s="38">
        <v>1188.698144</v>
      </c>
      <c r="R6">
        <v>6</v>
      </c>
      <c r="S6" s="1">
        <v>0.77806545299999996</v>
      </c>
      <c r="T6">
        <v>40</v>
      </c>
      <c r="U6" s="1">
        <v>7.0233379999999996E-3</v>
      </c>
      <c r="V6" s="45" t="str">
        <f t="shared" si="0"/>
        <v/>
      </c>
    </row>
    <row r="7" spans="1:22" x14ac:dyDescent="0.35">
      <c r="A7">
        <v>1</v>
      </c>
      <c r="B7">
        <v>10</v>
      </c>
      <c r="C7">
        <v>500</v>
      </c>
      <c r="D7">
        <v>0.6</v>
      </c>
      <c r="E7" s="38">
        <v>9.0143316460000005</v>
      </c>
      <c r="F7">
        <v>2</v>
      </c>
      <c r="G7" s="38">
        <v>21599.253130000001</v>
      </c>
      <c r="H7" s="38">
        <v>5058.0874720000002</v>
      </c>
      <c r="I7" s="28">
        <v>3000</v>
      </c>
      <c r="J7" s="38">
        <v>2058.0874720000002</v>
      </c>
      <c r="K7" s="1">
        <v>0.59310955300000001</v>
      </c>
      <c r="L7" s="38">
        <v>228.31280000000001</v>
      </c>
      <c r="M7" s="38">
        <v>6773.6592929999997</v>
      </c>
      <c r="N7" s="38">
        <v>5390.2847819999997</v>
      </c>
      <c r="O7" s="38">
        <v>2552.614881</v>
      </c>
      <c r="P7" s="27">
        <v>635.74997919999998</v>
      </c>
      <c r="Q7" s="38">
        <v>1188.8567210000001</v>
      </c>
      <c r="R7">
        <v>6</v>
      </c>
      <c r="S7" s="1">
        <v>0.77505392200000001</v>
      </c>
      <c r="T7">
        <v>52</v>
      </c>
      <c r="U7" s="1">
        <v>8.3133059999999995E-3</v>
      </c>
      <c r="V7" s="45" t="str">
        <f t="shared" si="0"/>
        <v/>
      </c>
    </row>
    <row r="8" spans="1:22" x14ac:dyDescent="0.35">
      <c r="A8">
        <v>1</v>
      </c>
      <c r="B8">
        <v>10</v>
      </c>
      <c r="C8">
        <v>500</v>
      </c>
      <c r="D8">
        <v>0.6</v>
      </c>
      <c r="E8" s="38">
        <v>9.0143316460000005</v>
      </c>
      <c r="F8">
        <v>3</v>
      </c>
      <c r="G8" s="38">
        <v>31692.825400000002</v>
      </c>
      <c r="H8" s="38">
        <v>6686.4989100000003</v>
      </c>
      <c r="I8" s="28">
        <v>3500</v>
      </c>
      <c r="J8" s="38">
        <v>3186.4989099999998</v>
      </c>
      <c r="K8" s="1">
        <v>0.52344284299999999</v>
      </c>
      <c r="L8" s="38">
        <v>353.49250289999998</v>
      </c>
      <c r="M8" s="38">
        <v>11477.253479999999</v>
      </c>
      <c r="N8" s="38">
        <v>6024.0107559999997</v>
      </c>
      <c r="O8" s="38">
        <v>5580.3770969999996</v>
      </c>
      <c r="P8" s="27">
        <v>635.74997919999998</v>
      </c>
      <c r="Q8" s="38">
        <v>1288.9351839999999</v>
      </c>
      <c r="R8">
        <v>7</v>
      </c>
      <c r="S8" s="1">
        <v>0.86617560100000002</v>
      </c>
      <c r="T8">
        <v>61</v>
      </c>
      <c r="U8" s="1">
        <v>7.3937789999999996E-3</v>
      </c>
      <c r="V8" s="45">
        <f t="shared" si="0"/>
        <v>0.27174916900407681</v>
      </c>
    </row>
    <row r="9" spans="1:22" x14ac:dyDescent="0.35">
      <c r="A9">
        <v>1</v>
      </c>
      <c r="B9">
        <v>10</v>
      </c>
      <c r="C9">
        <v>500</v>
      </c>
      <c r="D9">
        <v>0.4</v>
      </c>
      <c r="E9" s="38">
        <v>20.282246199999999</v>
      </c>
      <c r="F9">
        <v>1</v>
      </c>
      <c r="G9" s="38">
        <v>24513.84851</v>
      </c>
      <c r="H9" s="38">
        <v>7741.1917599999997</v>
      </c>
      <c r="I9" s="28">
        <v>3000</v>
      </c>
      <c r="J9" s="38">
        <v>4741.1917599999997</v>
      </c>
      <c r="K9" s="1">
        <v>0.38753722899999998</v>
      </c>
      <c r="L9" s="38">
        <v>233.76068369999999</v>
      </c>
      <c r="M9" s="38">
        <v>6953.9875140000004</v>
      </c>
      <c r="N9" s="38">
        <v>5378.1226539999998</v>
      </c>
      <c r="O9" s="38">
        <v>2613.5239270000002</v>
      </c>
      <c r="P9" s="27">
        <v>635.74997919999998</v>
      </c>
      <c r="Q9" s="38">
        <v>1191.2726789999999</v>
      </c>
      <c r="R9">
        <v>6</v>
      </c>
      <c r="S9" s="1">
        <v>0.77330516400000004</v>
      </c>
      <c r="T9">
        <v>87</v>
      </c>
      <c r="U9" s="1">
        <v>9.5278979999999999E-3</v>
      </c>
      <c r="V9" s="45" t="str">
        <f t="shared" si="0"/>
        <v/>
      </c>
    </row>
    <row r="10" spans="1:22" x14ac:dyDescent="0.35">
      <c r="A10">
        <v>1</v>
      </c>
      <c r="B10">
        <v>10</v>
      </c>
      <c r="C10">
        <v>500</v>
      </c>
      <c r="D10">
        <v>0.4</v>
      </c>
      <c r="E10" s="38">
        <v>20.282246199999999</v>
      </c>
      <c r="F10">
        <v>2</v>
      </c>
      <c r="G10" s="38">
        <v>24151.065890000002</v>
      </c>
      <c r="H10" s="38">
        <v>7618.9627570000002</v>
      </c>
      <c r="I10" s="28">
        <v>3000</v>
      </c>
      <c r="J10" s="38">
        <v>4618.9627570000002</v>
      </c>
      <c r="K10" s="1">
        <v>0.39375438600000001</v>
      </c>
      <c r="L10" s="38">
        <v>227.73427179999999</v>
      </c>
      <c r="M10" s="38">
        <v>6869.5825269999996</v>
      </c>
      <c r="N10" s="38">
        <v>5293.7448430000004</v>
      </c>
      <c r="O10" s="38">
        <v>2546.146765</v>
      </c>
      <c r="P10" s="27">
        <v>635.74997919999998</v>
      </c>
      <c r="Q10" s="38">
        <v>1186.8790180000001</v>
      </c>
      <c r="R10">
        <v>6</v>
      </c>
      <c r="S10" s="1">
        <v>0.76117271500000006</v>
      </c>
      <c r="T10">
        <v>236</v>
      </c>
      <c r="U10" s="1">
        <v>9.6218599999999994E-3</v>
      </c>
      <c r="V10" s="45" t="str">
        <f t="shared" si="0"/>
        <v/>
      </c>
    </row>
    <row r="11" spans="1:22" x14ac:dyDescent="0.35">
      <c r="A11">
        <v>1</v>
      </c>
      <c r="B11">
        <v>10</v>
      </c>
      <c r="C11">
        <v>500</v>
      </c>
      <c r="D11">
        <v>0.4</v>
      </c>
      <c r="E11" s="38">
        <v>20.282246199999999</v>
      </c>
      <c r="F11">
        <v>3</v>
      </c>
      <c r="G11" s="38">
        <v>35533.441420000003</v>
      </c>
      <c r="H11" s="38">
        <v>9640.301367</v>
      </c>
      <c r="I11" s="28">
        <v>3000</v>
      </c>
      <c r="J11" s="38">
        <v>6640.301367</v>
      </c>
      <c r="K11" s="1">
        <v>0.31119359099999999</v>
      </c>
      <c r="L11" s="38">
        <v>327.39476610000003</v>
      </c>
      <c r="M11" s="38">
        <v>12755.28644</v>
      </c>
      <c r="N11" s="38">
        <v>6145.3513819999998</v>
      </c>
      <c r="O11" s="38">
        <v>5168.390273</v>
      </c>
      <c r="P11" s="27">
        <v>635.74997919999998</v>
      </c>
      <c r="Q11" s="38">
        <v>1188.361981</v>
      </c>
      <c r="R11">
        <v>6</v>
      </c>
      <c r="S11" s="1">
        <v>0.88362282999999997</v>
      </c>
      <c r="T11">
        <v>180</v>
      </c>
      <c r="U11" s="1">
        <v>9.7509889999999998E-3</v>
      </c>
      <c r="V11" s="45">
        <f t="shared" si="0"/>
        <v>0.26983450278091925</v>
      </c>
    </row>
    <row r="12" spans="1:22" x14ac:dyDescent="0.35">
      <c r="A12">
        <v>1</v>
      </c>
      <c r="B12">
        <v>10</v>
      </c>
      <c r="C12">
        <v>1000</v>
      </c>
      <c r="D12">
        <v>0.8</v>
      </c>
      <c r="E12" s="38">
        <v>5.9029484720000003</v>
      </c>
      <c r="F12">
        <v>1</v>
      </c>
      <c r="G12" s="38">
        <v>23949.63638</v>
      </c>
      <c r="H12" s="38">
        <v>6269.8479209999996</v>
      </c>
      <c r="I12" s="28">
        <v>5000</v>
      </c>
      <c r="J12" s="38">
        <v>1269.847921</v>
      </c>
      <c r="K12" s="1">
        <v>0.79746750799999999</v>
      </c>
      <c r="L12" s="38">
        <v>215.12093970000001</v>
      </c>
      <c r="M12" s="38">
        <v>8027.4470609999998</v>
      </c>
      <c r="N12" s="38">
        <v>5520.7523030000002</v>
      </c>
      <c r="O12" s="38">
        <v>2405.1253280000001</v>
      </c>
      <c r="P12" s="27">
        <v>635.74997919999998</v>
      </c>
      <c r="Q12" s="38">
        <v>1090.71379</v>
      </c>
      <c r="R12">
        <v>5</v>
      </c>
      <c r="S12" s="1">
        <v>0.79381348100000004</v>
      </c>
      <c r="T12">
        <v>63</v>
      </c>
      <c r="U12" s="1">
        <v>3.1697140000000001E-3</v>
      </c>
      <c r="V12" s="45" t="str">
        <f t="shared" si="0"/>
        <v/>
      </c>
    </row>
    <row r="13" spans="1:22" x14ac:dyDescent="0.35">
      <c r="A13">
        <v>1</v>
      </c>
      <c r="B13">
        <v>10</v>
      </c>
      <c r="C13">
        <v>1000</v>
      </c>
      <c r="D13">
        <v>0.8</v>
      </c>
      <c r="E13" s="38">
        <v>5.9029484720000003</v>
      </c>
      <c r="F13">
        <v>2</v>
      </c>
      <c r="G13" s="38">
        <v>23778.737359999999</v>
      </c>
      <c r="H13" s="38">
        <v>6230.544562</v>
      </c>
      <c r="I13" s="28">
        <v>5000</v>
      </c>
      <c r="J13" s="38">
        <v>1230.544562</v>
      </c>
      <c r="K13" s="1">
        <v>0.80249807200000001</v>
      </c>
      <c r="L13" s="38">
        <v>208.4626825</v>
      </c>
      <c r="M13" s="38">
        <v>7833.0690059999997</v>
      </c>
      <c r="N13" s="38">
        <v>5661.6127210000004</v>
      </c>
      <c r="O13" s="38">
        <v>2330.6837340000002</v>
      </c>
      <c r="P13" s="27">
        <v>635.74997919999998</v>
      </c>
      <c r="Q13" s="38">
        <v>1087.0773610000001</v>
      </c>
      <c r="R13">
        <v>5</v>
      </c>
      <c r="S13" s="1">
        <v>0.81406740499999997</v>
      </c>
      <c r="T13">
        <v>153</v>
      </c>
      <c r="U13" s="1">
        <v>9.1174069999999992E-3</v>
      </c>
      <c r="V13" s="45" t="str">
        <f t="shared" si="0"/>
        <v/>
      </c>
    </row>
    <row r="14" spans="1:22" x14ac:dyDescent="0.35">
      <c r="A14">
        <v>1</v>
      </c>
      <c r="B14">
        <v>10</v>
      </c>
      <c r="C14">
        <v>1000</v>
      </c>
      <c r="D14">
        <v>0.8</v>
      </c>
      <c r="E14" s="38">
        <v>5.9029484720000003</v>
      </c>
      <c r="F14">
        <v>3</v>
      </c>
      <c r="G14" s="38">
        <v>33957.816019999998</v>
      </c>
      <c r="H14" s="38">
        <v>7923.1358600000003</v>
      </c>
      <c r="I14" s="28">
        <v>6000</v>
      </c>
      <c r="J14" s="38">
        <v>1923.1358600000001</v>
      </c>
      <c r="K14" s="1">
        <v>0.75727591999999999</v>
      </c>
      <c r="L14" s="38">
        <v>325.792416</v>
      </c>
      <c r="M14" s="38">
        <v>12942.65382</v>
      </c>
      <c r="N14" s="38">
        <v>6127.1333100000002</v>
      </c>
      <c r="O14" s="38">
        <v>5143.1891740000001</v>
      </c>
      <c r="P14" s="27">
        <v>635.74997919999998</v>
      </c>
      <c r="Q14" s="38">
        <v>1185.9538769999999</v>
      </c>
      <c r="R14">
        <v>6</v>
      </c>
      <c r="S14" s="1">
        <v>0.88100330400000004</v>
      </c>
      <c r="T14">
        <v>67</v>
      </c>
      <c r="U14" s="1">
        <v>9.7367830000000006E-3</v>
      </c>
      <c r="V14" s="45">
        <f t="shared" si="0"/>
        <v>0.2885193154708145</v>
      </c>
    </row>
    <row r="15" spans="1:22" x14ac:dyDescent="0.35">
      <c r="A15">
        <v>1</v>
      </c>
      <c r="B15">
        <v>10</v>
      </c>
      <c r="C15">
        <v>1000</v>
      </c>
      <c r="D15">
        <v>0.6</v>
      </c>
      <c r="E15" s="38">
        <v>15.74119593</v>
      </c>
      <c r="F15">
        <v>1</v>
      </c>
      <c r="G15" s="38">
        <v>26060.655460000002</v>
      </c>
      <c r="H15" s="38">
        <v>6980.8528809999998</v>
      </c>
      <c r="I15" s="28">
        <v>4000</v>
      </c>
      <c r="J15" s="38">
        <v>2980.8528809999998</v>
      </c>
      <c r="K15" s="1">
        <v>0.57299588899999998</v>
      </c>
      <c r="L15" s="38">
        <v>189.36633230000001</v>
      </c>
      <c r="M15" s="38">
        <v>9556.0721420000009</v>
      </c>
      <c r="N15" s="38">
        <v>5816.546816</v>
      </c>
      <c r="O15" s="38">
        <v>2117.1802160000002</v>
      </c>
      <c r="P15" s="27">
        <v>635.74997919999998</v>
      </c>
      <c r="Q15" s="38">
        <v>954.25342579999995</v>
      </c>
      <c r="R15">
        <v>4</v>
      </c>
      <c r="S15" s="1">
        <v>0.83634494400000003</v>
      </c>
      <c r="T15">
        <v>71</v>
      </c>
      <c r="U15" s="1">
        <v>8.4638160000000007E-3</v>
      </c>
      <c r="V15" s="45" t="str">
        <f t="shared" si="0"/>
        <v/>
      </c>
    </row>
    <row r="16" spans="1:22" x14ac:dyDescent="0.35">
      <c r="A16">
        <v>1</v>
      </c>
      <c r="B16">
        <v>10</v>
      </c>
      <c r="C16">
        <v>1000</v>
      </c>
      <c r="D16">
        <v>0.6</v>
      </c>
      <c r="E16" s="38">
        <v>15.74119593</v>
      </c>
      <c r="F16">
        <v>2</v>
      </c>
      <c r="G16" s="38">
        <v>25846.531739999999</v>
      </c>
      <c r="H16" s="38">
        <v>8282.3987610000004</v>
      </c>
      <c r="I16" s="28">
        <v>5000</v>
      </c>
      <c r="J16" s="38">
        <v>3282.3987609999999</v>
      </c>
      <c r="K16" s="1">
        <v>0.60368984199999998</v>
      </c>
      <c r="L16" s="38">
        <v>208.52278290000001</v>
      </c>
      <c r="M16" s="38">
        <v>7892.4494599999998</v>
      </c>
      <c r="N16" s="38">
        <v>5616.9798119999996</v>
      </c>
      <c r="O16" s="38">
        <v>2331.3561079999999</v>
      </c>
      <c r="P16" s="27">
        <v>635.74997919999998</v>
      </c>
      <c r="Q16" s="38">
        <v>1087.5976209999999</v>
      </c>
      <c r="R16">
        <v>5</v>
      </c>
      <c r="S16" s="1">
        <v>0.80764976399999999</v>
      </c>
      <c r="T16">
        <v>35</v>
      </c>
      <c r="U16" s="1">
        <v>7.9396499999999995E-3</v>
      </c>
      <c r="V16" s="45" t="str">
        <f t="shared" si="0"/>
        <v/>
      </c>
    </row>
    <row r="17" spans="1:22" x14ac:dyDescent="0.35">
      <c r="A17">
        <v>1</v>
      </c>
      <c r="B17">
        <v>10</v>
      </c>
      <c r="C17">
        <v>1000</v>
      </c>
      <c r="D17">
        <v>0.6</v>
      </c>
      <c r="E17" s="38">
        <v>15.74119593</v>
      </c>
      <c r="F17">
        <v>3</v>
      </c>
      <c r="G17" s="38">
        <v>37090.66332</v>
      </c>
      <c r="H17" s="38">
        <v>11129.519490000001</v>
      </c>
      <c r="I17" s="28">
        <v>6000</v>
      </c>
      <c r="J17" s="38">
        <v>5129.5194879999999</v>
      </c>
      <c r="K17" s="1">
        <v>0.53910683299999995</v>
      </c>
      <c r="L17" s="38">
        <v>325.86592560000003</v>
      </c>
      <c r="M17" s="38">
        <v>12878.033949999999</v>
      </c>
      <c r="N17" s="38">
        <v>6116.9202150000001</v>
      </c>
      <c r="O17" s="38">
        <v>5143.5609320000003</v>
      </c>
      <c r="P17" s="27">
        <v>635.74997919999998</v>
      </c>
      <c r="Q17" s="38">
        <v>1186.8787589999999</v>
      </c>
      <c r="R17">
        <v>6</v>
      </c>
      <c r="S17" s="1">
        <v>0.87953479199999995</v>
      </c>
      <c r="T17">
        <v>51</v>
      </c>
      <c r="U17" s="1">
        <v>7.7462920000000001E-3</v>
      </c>
      <c r="V17" s="45">
        <f t="shared" si="0"/>
        <v>0.28544262710501872</v>
      </c>
    </row>
    <row r="18" spans="1:22" x14ac:dyDescent="0.35">
      <c r="A18">
        <v>1</v>
      </c>
      <c r="B18">
        <v>10</v>
      </c>
      <c r="C18">
        <v>1000</v>
      </c>
      <c r="D18">
        <v>0.4</v>
      </c>
      <c r="E18" s="38">
        <v>35.417690829999998</v>
      </c>
      <c r="F18">
        <v>1</v>
      </c>
      <c r="G18" s="38">
        <v>29557.60989</v>
      </c>
      <c r="H18" s="38">
        <v>8808.1709389999996</v>
      </c>
      <c r="I18" s="28">
        <v>3000</v>
      </c>
      <c r="J18" s="38">
        <v>5808.1709389999996</v>
      </c>
      <c r="K18" s="1">
        <v>0.34059284499999998</v>
      </c>
      <c r="L18" s="38">
        <v>163.99066629999999</v>
      </c>
      <c r="M18" s="38">
        <v>11154.587159999999</v>
      </c>
      <c r="N18" s="38">
        <v>6303.258957</v>
      </c>
      <c r="O18" s="38">
        <v>1833.4715329999999</v>
      </c>
      <c r="P18" s="27">
        <v>635.74997919999998</v>
      </c>
      <c r="Q18" s="38">
        <v>822.37131729999999</v>
      </c>
      <c r="R18">
        <v>3</v>
      </c>
      <c r="S18" s="1">
        <v>0.90632791700000004</v>
      </c>
      <c r="T18">
        <v>151</v>
      </c>
      <c r="U18" s="1">
        <v>4.224813E-3</v>
      </c>
      <c r="V18" s="45" t="str">
        <f t="shared" si="0"/>
        <v/>
      </c>
    </row>
    <row r="19" spans="1:22" x14ac:dyDescent="0.35">
      <c r="A19">
        <v>1</v>
      </c>
      <c r="B19">
        <v>10</v>
      </c>
      <c r="C19">
        <v>1000</v>
      </c>
      <c r="D19">
        <v>0.4</v>
      </c>
      <c r="E19" s="38">
        <v>35.417690829999998</v>
      </c>
      <c r="F19">
        <v>2</v>
      </c>
      <c r="G19" s="38">
        <v>29489.815920000001</v>
      </c>
      <c r="H19" s="38">
        <v>8576.4843000000001</v>
      </c>
      <c r="I19" s="28">
        <v>3000</v>
      </c>
      <c r="J19" s="38">
        <v>5576.4843000000001</v>
      </c>
      <c r="K19" s="1">
        <v>0.34979367900000002</v>
      </c>
      <c r="L19" s="38">
        <v>157.4491213</v>
      </c>
      <c r="M19" s="38">
        <v>11538.96458</v>
      </c>
      <c r="N19" s="38">
        <v>6155.9113280000001</v>
      </c>
      <c r="O19" s="38">
        <v>1760.334691</v>
      </c>
      <c r="P19" s="27">
        <v>635.74997919999998</v>
      </c>
      <c r="Q19" s="38">
        <v>822.37104190000002</v>
      </c>
      <c r="R19">
        <v>3</v>
      </c>
      <c r="S19" s="1">
        <v>0.88514121499999998</v>
      </c>
      <c r="T19">
        <v>300</v>
      </c>
      <c r="U19" s="1">
        <v>1.0226491000000001E-2</v>
      </c>
      <c r="V19" s="45" t="str">
        <f t="shared" si="0"/>
        <v/>
      </c>
    </row>
    <row r="20" spans="1:22" x14ac:dyDescent="0.35">
      <c r="A20">
        <v>1</v>
      </c>
      <c r="B20">
        <v>10</v>
      </c>
      <c r="C20">
        <v>1000</v>
      </c>
      <c r="D20">
        <v>0.4</v>
      </c>
      <c r="E20" s="38">
        <v>35.417690829999998</v>
      </c>
      <c r="F20">
        <v>3</v>
      </c>
      <c r="G20" s="38">
        <v>43416.406540000004</v>
      </c>
      <c r="H20" s="38">
        <v>17563.286090000001</v>
      </c>
      <c r="I20" s="28">
        <v>6000</v>
      </c>
      <c r="J20" s="38">
        <v>11563.28609</v>
      </c>
      <c r="K20" s="1">
        <v>0.34162172000000002</v>
      </c>
      <c r="L20" s="38">
        <v>326.4833342</v>
      </c>
      <c r="M20" s="38">
        <v>12730.3665</v>
      </c>
      <c r="N20" s="38">
        <v>6145.3513819999998</v>
      </c>
      <c r="O20" s="38">
        <v>5154.5367070000002</v>
      </c>
      <c r="P20" s="27">
        <v>635.74997919999998</v>
      </c>
      <c r="Q20" s="38">
        <v>1187.115877</v>
      </c>
      <c r="R20">
        <v>6</v>
      </c>
      <c r="S20" s="1">
        <v>0.88362282999999997</v>
      </c>
      <c r="T20">
        <v>302</v>
      </c>
      <c r="U20" s="1">
        <v>1.0502602999999999E-2</v>
      </c>
      <c r="V20" s="45">
        <f t="shared" si="0"/>
        <v>0.26471974104843704</v>
      </c>
    </row>
    <row r="21" spans="1:22" x14ac:dyDescent="0.35">
      <c r="A21">
        <v>1</v>
      </c>
      <c r="B21">
        <v>10</v>
      </c>
      <c r="C21">
        <v>2000</v>
      </c>
      <c r="D21">
        <v>0.8</v>
      </c>
      <c r="E21" s="38">
        <v>9.2417819039999998</v>
      </c>
      <c r="F21">
        <v>1</v>
      </c>
      <c r="G21" s="38">
        <v>28389.688409999999</v>
      </c>
      <c r="H21" s="38">
        <v>7515.5668910000004</v>
      </c>
      <c r="I21" s="28">
        <v>6000</v>
      </c>
      <c r="J21" s="38">
        <v>1515.5668909999999</v>
      </c>
      <c r="K21" s="1">
        <v>0.79834297099999996</v>
      </c>
      <c r="L21" s="38">
        <v>163.99066629999999</v>
      </c>
      <c r="M21" s="38">
        <v>11356.141949999999</v>
      </c>
      <c r="N21" s="38">
        <v>6226.384403</v>
      </c>
      <c r="O21" s="38">
        <v>1833.472321</v>
      </c>
      <c r="P21" s="27">
        <v>635.74997919999998</v>
      </c>
      <c r="Q21" s="38">
        <v>822.37286310000002</v>
      </c>
      <c r="R21">
        <v>3</v>
      </c>
      <c r="S21" s="1">
        <v>0.89527433999999995</v>
      </c>
      <c r="T21">
        <v>26</v>
      </c>
      <c r="U21" s="1">
        <v>9.6324329999999993E-3</v>
      </c>
      <c r="V21" s="45" t="str">
        <f t="shared" si="0"/>
        <v/>
      </c>
    </row>
    <row r="22" spans="1:22" x14ac:dyDescent="0.35">
      <c r="A22">
        <v>1</v>
      </c>
      <c r="B22">
        <v>10</v>
      </c>
      <c r="C22">
        <v>2000</v>
      </c>
      <c r="D22">
        <v>0.8</v>
      </c>
      <c r="E22" s="38">
        <v>9.2417819039999998</v>
      </c>
      <c r="F22">
        <v>2</v>
      </c>
      <c r="G22" s="38">
        <v>28267.125960000001</v>
      </c>
      <c r="H22" s="38">
        <v>7445.3373080000001</v>
      </c>
      <c r="I22" s="28">
        <v>6000.0011270000005</v>
      </c>
      <c r="J22" s="38">
        <v>1445.3361809999999</v>
      </c>
      <c r="K22" s="1">
        <v>0.80587364699999997</v>
      </c>
      <c r="L22" s="38">
        <v>157.44037359999999</v>
      </c>
      <c r="M22" s="38">
        <v>11477.818079999999</v>
      </c>
      <c r="N22" s="38">
        <v>6140.9506620000002</v>
      </c>
      <c r="O22" s="38">
        <v>1748.5100279999999</v>
      </c>
      <c r="P22" s="27">
        <v>635.74997929999995</v>
      </c>
      <c r="Q22" s="38">
        <v>818.75990030000003</v>
      </c>
      <c r="R22">
        <v>3</v>
      </c>
      <c r="S22" s="1">
        <v>0.88299003099999995</v>
      </c>
      <c r="T22">
        <v>149</v>
      </c>
      <c r="U22" s="1">
        <v>8.1565419999999993E-3</v>
      </c>
      <c r="V22" s="45" t="str">
        <f t="shared" si="0"/>
        <v/>
      </c>
    </row>
    <row r="23" spans="1:22" x14ac:dyDescent="0.35">
      <c r="A23">
        <v>1</v>
      </c>
      <c r="B23">
        <v>10</v>
      </c>
      <c r="C23">
        <v>2000</v>
      </c>
      <c r="D23">
        <v>0.8</v>
      </c>
      <c r="E23" s="38">
        <v>9.2417819039999998</v>
      </c>
      <c r="F23">
        <v>3</v>
      </c>
      <c r="G23" s="38">
        <v>40673.861010000001</v>
      </c>
      <c r="H23" s="38">
        <v>12775.28658</v>
      </c>
      <c r="I23" s="28">
        <v>10000</v>
      </c>
      <c r="J23" s="38">
        <v>2775.2865769999999</v>
      </c>
      <c r="K23" s="1">
        <v>0.78276130600000005</v>
      </c>
      <c r="L23" s="38">
        <v>300.29774120000002</v>
      </c>
      <c r="M23" s="38">
        <v>15207.448909999999</v>
      </c>
      <c r="N23" s="38">
        <v>6220.3517140000004</v>
      </c>
      <c r="O23" s="38">
        <v>4743.9324909999996</v>
      </c>
      <c r="P23" s="27">
        <v>635.74997919999998</v>
      </c>
      <c r="Q23" s="38">
        <v>1091.0913350000001</v>
      </c>
      <c r="R23">
        <v>5</v>
      </c>
      <c r="S23" s="1">
        <v>0.89440691699999997</v>
      </c>
      <c r="T23">
        <v>86</v>
      </c>
      <c r="U23" s="1">
        <v>8.8348369999999999E-3</v>
      </c>
      <c r="V23" s="45">
        <f t="shared" si="0"/>
        <v>0.28210116537125735</v>
      </c>
    </row>
    <row r="24" spans="1:22" x14ac:dyDescent="0.35">
      <c r="A24">
        <v>1</v>
      </c>
      <c r="B24">
        <v>10</v>
      </c>
      <c r="C24">
        <v>2000</v>
      </c>
      <c r="D24">
        <v>0.6</v>
      </c>
      <c r="E24" s="38">
        <v>24.64475174</v>
      </c>
      <c r="F24">
        <v>1</v>
      </c>
      <c r="G24" s="38">
        <v>30825.378199999999</v>
      </c>
      <c r="H24" s="38">
        <v>10031.521909999999</v>
      </c>
      <c r="I24" s="28">
        <v>6000</v>
      </c>
      <c r="J24" s="38">
        <v>4031.5219090000001</v>
      </c>
      <c r="K24" s="1">
        <v>0.59811462900000001</v>
      </c>
      <c r="L24" s="38">
        <v>163.5854066</v>
      </c>
      <c r="M24" s="38">
        <v>11205.052170000001</v>
      </c>
      <c r="N24" s="38">
        <v>6303.258957</v>
      </c>
      <c r="O24" s="38">
        <v>1828.9406200000001</v>
      </c>
      <c r="P24" s="27">
        <v>635.74997919999998</v>
      </c>
      <c r="Q24" s="38">
        <v>820.85456209999995</v>
      </c>
      <c r="R24">
        <v>3</v>
      </c>
      <c r="S24" s="1">
        <v>0.90632791700000004</v>
      </c>
      <c r="T24">
        <v>31</v>
      </c>
      <c r="U24" s="1">
        <v>7.6432460000000002E-3</v>
      </c>
      <c r="V24" s="45" t="str">
        <f t="shared" si="0"/>
        <v/>
      </c>
    </row>
    <row r="25" spans="1:22" x14ac:dyDescent="0.35">
      <c r="A25">
        <v>1</v>
      </c>
      <c r="B25">
        <v>10</v>
      </c>
      <c r="C25">
        <v>2000</v>
      </c>
      <c r="D25">
        <v>0.6</v>
      </c>
      <c r="E25" s="38">
        <v>24.64475174</v>
      </c>
      <c r="F25">
        <v>2</v>
      </c>
      <c r="G25" s="38">
        <v>30759.703839999998</v>
      </c>
      <c r="H25" s="38">
        <v>7274.6900889999997</v>
      </c>
      <c r="I25" s="28">
        <v>4000</v>
      </c>
      <c r="J25" s="38">
        <v>3274.6900890000002</v>
      </c>
      <c r="K25" s="1">
        <v>0.54985160200000005</v>
      </c>
      <c r="L25" s="38">
        <v>132.87575190000001</v>
      </c>
      <c r="M25" s="38">
        <v>14199.22768</v>
      </c>
      <c r="N25" s="38">
        <v>6471.3387700000003</v>
      </c>
      <c r="O25" s="38">
        <v>1485.5961830000001</v>
      </c>
      <c r="P25" s="27">
        <v>635.74997919999998</v>
      </c>
      <c r="Q25" s="38">
        <v>693.10114339999996</v>
      </c>
      <c r="R25">
        <v>2</v>
      </c>
      <c r="S25" s="1">
        <v>0.93049564100000004</v>
      </c>
      <c r="T25">
        <v>300</v>
      </c>
      <c r="U25" s="1">
        <v>3.5754180000000003E-2</v>
      </c>
      <c r="V25" s="45" t="str">
        <f t="shared" si="0"/>
        <v/>
      </c>
    </row>
    <row r="26" spans="1:22" x14ac:dyDescent="0.35">
      <c r="A26">
        <v>1</v>
      </c>
      <c r="B26">
        <v>10</v>
      </c>
      <c r="C26">
        <v>2000</v>
      </c>
      <c r="D26">
        <v>0.6</v>
      </c>
      <c r="E26" s="38">
        <v>24.64475174</v>
      </c>
      <c r="F26">
        <v>3</v>
      </c>
      <c r="G26" s="38">
        <v>44944.287949999998</v>
      </c>
      <c r="H26" s="38">
        <v>14497.610269999999</v>
      </c>
      <c r="I26" s="28">
        <v>8000</v>
      </c>
      <c r="J26" s="38">
        <v>6497.610267</v>
      </c>
      <c r="K26" s="1">
        <v>0.55181508199999996</v>
      </c>
      <c r="L26" s="38">
        <v>263.65085249999998</v>
      </c>
      <c r="M26" s="38">
        <v>18306.472150000001</v>
      </c>
      <c r="N26" s="38">
        <v>6386.0708910000003</v>
      </c>
      <c r="O26" s="38">
        <v>4164.2837959999997</v>
      </c>
      <c r="P26" s="27">
        <v>635.74997919999998</v>
      </c>
      <c r="Q26" s="38">
        <v>954.10087150000004</v>
      </c>
      <c r="R26">
        <v>4</v>
      </c>
      <c r="S26" s="1">
        <v>0.91823521200000002</v>
      </c>
      <c r="T26">
        <v>107</v>
      </c>
      <c r="U26" s="1">
        <v>4.6626580000000001E-3</v>
      </c>
      <c r="V26" s="45">
        <f t="shared" si="0"/>
        <v>0.27020819878410929</v>
      </c>
    </row>
    <row r="27" spans="1:22" x14ac:dyDescent="0.35">
      <c r="A27">
        <v>1</v>
      </c>
      <c r="B27">
        <v>10</v>
      </c>
      <c r="C27">
        <v>2000</v>
      </c>
      <c r="D27">
        <v>0.4</v>
      </c>
      <c r="E27" s="38">
        <v>55.450691419999998</v>
      </c>
      <c r="F27">
        <v>1</v>
      </c>
      <c r="G27" s="38">
        <v>35724.351860000002</v>
      </c>
      <c r="H27" s="38">
        <v>11497.751490000001</v>
      </c>
      <c r="I27" s="28">
        <v>4000</v>
      </c>
      <c r="J27" s="38">
        <v>7497.7514929999998</v>
      </c>
      <c r="K27" s="1">
        <v>0.34789410799999998</v>
      </c>
      <c r="L27" s="38">
        <v>135.21475040000001</v>
      </c>
      <c r="M27" s="38">
        <v>15050.90489</v>
      </c>
      <c r="N27" s="38">
        <v>6342.7596380000005</v>
      </c>
      <c r="O27" s="38">
        <v>1511.7470029999999</v>
      </c>
      <c r="P27" s="27">
        <v>635.74997919999998</v>
      </c>
      <c r="Q27" s="38">
        <v>685.43885620000003</v>
      </c>
      <c r="R27">
        <v>2</v>
      </c>
      <c r="S27" s="1">
        <v>0.912007609</v>
      </c>
      <c r="T27">
        <v>149</v>
      </c>
      <c r="U27" s="1">
        <v>9.6131789999999995E-3</v>
      </c>
      <c r="V27" s="45" t="str">
        <f t="shared" si="0"/>
        <v/>
      </c>
    </row>
    <row r="28" spans="1:22" x14ac:dyDescent="0.35">
      <c r="A28">
        <v>1</v>
      </c>
      <c r="B28">
        <v>10</v>
      </c>
      <c r="C28">
        <v>2000</v>
      </c>
      <c r="D28">
        <v>0.4</v>
      </c>
      <c r="E28" s="38">
        <v>55.450691419999998</v>
      </c>
      <c r="F28">
        <v>2</v>
      </c>
      <c r="G28" s="38">
        <v>34812.505720000001</v>
      </c>
      <c r="H28" s="38">
        <v>11376.887769999999</v>
      </c>
      <c r="I28" s="28">
        <v>4000</v>
      </c>
      <c r="J28" s="38">
        <v>7376.8877670000002</v>
      </c>
      <c r="K28" s="1">
        <v>0.35159000299999998</v>
      </c>
      <c r="L28" s="38">
        <v>133.03507909999999</v>
      </c>
      <c r="M28" s="38">
        <v>14162.00015</v>
      </c>
      <c r="N28" s="38">
        <v>6456.3778860000002</v>
      </c>
      <c r="O28" s="38">
        <v>1487.3779870000001</v>
      </c>
      <c r="P28" s="27">
        <v>635.74997919999998</v>
      </c>
      <c r="Q28" s="38">
        <v>694.11195290000001</v>
      </c>
      <c r="R28">
        <v>2</v>
      </c>
      <c r="S28" s="1">
        <v>0.92834445799999998</v>
      </c>
      <c r="T28">
        <v>136</v>
      </c>
      <c r="U28" s="1">
        <v>7.7369209999999999E-3</v>
      </c>
      <c r="V28" s="45" t="str">
        <f t="shared" si="0"/>
        <v/>
      </c>
    </row>
    <row r="29" spans="1:22" x14ac:dyDescent="0.35">
      <c r="A29">
        <v>1</v>
      </c>
      <c r="B29">
        <v>10</v>
      </c>
      <c r="C29">
        <v>2000</v>
      </c>
      <c r="D29">
        <v>0.4</v>
      </c>
      <c r="E29" s="38">
        <v>55.450691419999998</v>
      </c>
      <c r="F29">
        <v>3</v>
      </c>
      <c r="G29" s="38">
        <v>52460.580710000002</v>
      </c>
      <c r="H29" s="38">
        <v>18613.419890000001</v>
      </c>
      <c r="I29" s="28">
        <v>6000</v>
      </c>
      <c r="J29" s="38">
        <v>12613.419889999999</v>
      </c>
      <c r="K29" s="1">
        <v>0.32234807100000001</v>
      </c>
      <c r="L29" s="38">
        <v>227.47092169999999</v>
      </c>
      <c r="M29" s="38">
        <v>22197.388480000001</v>
      </c>
      <c r="N29" s="38">
        <v>6598.6286209999998</v>
      </c>
      <c r="O29" s="38">
        <v>3593.2118169999999</v>
      </c>
      <c r="P29" s="27">
        <v>635.74997919999998</v>
      </c>
      <c r="Q29" s="38">
        <v>822.18191420000005</v>
      </c>
      <c r="R29">
        <v>3</v>
      </c>
      <c r="S29" s="1">
        <v>0.94879829199999999</v>
      </c>
      <c r="T29">
        <v>242</v>
      </c>
      <c r="U29" s="1">
        <v>5.1990980000000001E-3</v>
      </c>
      <c r="V29" s="45">
        <f t="shared" si="0"/>
        <v>0.25626711325350204</v>
      </c>
    </row>
    <row r="30" spans="1:22" x14ac:dyDescent="0.35">
      <c r="A30">
        <v>1</v>
      </c>
      <c r="B30">
        <v>40</v>
      </c>
      <c r="C30">
        <v>500</v>
      </c>
      <c r="D30">
        <v>0.8</v>
      </c>
      <c r="E30" s="38">
        <v>3.263267817</v>
      </c>
      <c r="F30">
        <v>1</v>
      </c>
      <c r="G30" s="38">
        <v>20302.00837</v>
      </c>
      <c r="H30" s="38">
        <v>3764.0894069999999</v>
      </c>
      <c r="I30" s="28">
        <v>3000</v>
      </c>
      <c r="J30" s="38">
        <v>764.08940689999997</v>
      </c>
      <c r="K30" s="1">
        <v>0.79700551100000006</v>
      </c>
      <c r="L30" s="38">
        <v>234.14854159999999</v>
      </c>
      <c r="M30" s="38">
        <v>6001.6588529999999</v>
      </c>
      <c r="N30" s="38">
        <v>6090.6522510000004</v>
      </c>
      <c r="O30" s="38">
        <v>2617.8602890000002</v>
      </c>
      <c r="P30" s="27">
        <v>635.74997919999998</v>
      </c>
      <c r="Q30" s="38">
        <v>1191.9975870000001</v>
      </c>
      <c r="R30">
        <v>6</v>
      </c>
      <c r="S30" s="1">
        <v>0.53659541700000002</v>
      </c>
      <c r="T30">
        <v>47</v>
      </c>
      <c r="U30" s="1">
        <v>9.2853559999999998E-3</v>
      </c>
      <c r="V30" s="45" t="str">
        <f t="shared" si="0"/>
        <v/>
      </c>
    </row>
    <row r="31" spans="1:22" x14ac:dyDescent="0.35">
      <c r="A31">
        <v>1</v>
      </c>
      <c r="B31">
        <v>40</v>
      </c>
      <c r="C31">
        <v>500</v>
      </c>
      <c r="D31">
        <v>0.8</v>
      </c>
      <c r="E31" s="38">
        <v>3.263267817</v>
      </c>
      <c r="F31">
        <v>2</v>
      </c>
      <c r="G31" s="38">
        <v>19989.263719999999</v>
      </c>
      <c r="H31" s="38">
        <v>3743.3869650000001</v>
      </c>
      <c r="I31" s="28">
        <v>3000</v>
      </c>
      <c r="J31" s="38">
        <v>743.38696519999996</v>
      </c>
      <c r="K31" s="1">
        <v>0.80141327299999998</v>
      </c>
      <c r="L31" s="38">
        <v>227.80445660000001</v>
      </c>
      <c r="M31" s="38">
        <v>5928.7213499999998</v>
      </c>
      <c r="N31" s="38">
        <v>5947.5912330000001</v>
      </c>
      <c r="O31" s="38">
        <v>2546.9312660000001</v>
      </c>
      <c r="P31" s="27">
        <v>635.74997919999998</v>
      </c>
      <c r="Q31" s="38">
        <v>1186.8829249999999</v>
      </c>
      <c r="R31">
        <v>6</v>
      </c>
      <c r="S31" s="1">
        <v>0.52399153099999995</v>
      </c>
      <c r="T31">
        <v>190</v>
      </c>
      <c r="U31" s="1">
        <v>9.6059409999999998E-3</v>
      </c>
      <c r="V31" s="45" t="str">
        <f t="shared" si="0"/>
        <v/>
      </c>
    </row>
    <row r="32" spans="1:22" x14ac:dyDescent="0.35">
      <c r="A32">
        <v>1</v>
      </c>
      <c r="B32">
        <v>40</v>
      </c>
      <c r="C32">
        <v>500</v>
      </c>
      <c r="D32">
        <v>0.8</v>
      </c>
      <c r="E32" s="38">
        <v>3.263267817</v>
      </c>
      <c r="F32">
        <v>3</v>
      </c>
      <c r="G32" s="38">
        <v>28363.76168</v>
      </c>
      <c r="H32" s="38">
        <v>4069.8275709999998</v>
      </c>
      <c r="I32" s="28">
        <v>3000</v>
      </c>
      <c r="J32" s="38">
        <v>1069.827571</v>
      </c>
      <c r="K32" s="1">
        <v>0.73713196599999997</v>
      </c>
      <c r="L32" s="38">
        <v>327.83933020000001</v>
      </c>
      <c r="M32" s="38">
        <v>9143.3935450000008</v>
      </c>
      <c r="N32" s="38">
        <v>8148.3467700000001</v>
      </c>
      <c r="O32" s="38">
        <v>5174.8269879999998</v>
      </c>
      <c r="P32" s="27">
        <v>635.74997919999998</v>
      </c>
      <c r="Q32" s="38">
        <v>1191.6168210000001</v>
      </c>
      <c r="R32">
        <v>6</v>
      </c>
      <c r="S32" s="1">
        <v>0.71788132900000001</v>
      </c>
      <c r="T32">
        <v>79</v>
      </c>
      <c r="U32" s="1">
        <v>9.9734690000000004E-3</v>
      </c>
      <c r="V32" s="45">
        <f t="shared" si="0"/>
        <v>0.29603211294389287</v>
      </c>
    </row>
    <row r="33" spans="1:22" x14ac:dyDescent="0.35">
      <c r="A33">
        <v>1</v>
      </c>
      <c r="B33">
        <v>40</v>
      </c>
      <c r="C33">
        <v>500</v>
      </c>
      <c r="D33">
        <v>0.6</v>
      </c>
      <c r="E33" s="38">
        <v>8.7020475130000001</v>
      </c>
      <c r="F33">
        <v>1</v>
      </c>
      <c r="G33" s="38">
        <v>21584.365750000001</v>
      </c>
      <c r="H33" s="38">
        <v>5024.2622490000003</v>
      </c>
      <c r="I33" s="28">
        <v>3000</v>
      </c>
      <c r="J33" s="38">
        <v>2024.2622490000001</v>
      </c>
      <c r="K33" s="1">
        <v>0.59710258999999999</v>
      </c>
      <c r="L33" s="38">
        <v>232.61905920000001</v>
      </c>
      <c r="M33" s="38">
        <v>6028.6535139999996</v>
      </c>
      <c r="N33" s="38">
        <v>6109.6956749999999</v>
      </c>
      <c r="O33" s="38">
        <v>2600.7602910000001</v>
      </c>
      <c r="P33" s="27">
        <v>635.74997919999998</v>
      </c>
      <c r="Q33" s="38">
        <v>1185.244038</v>
      </c>
      <c r="R33">
        <v>6</v>
      </c>
      <c r="S33" s="1">
        <v>0.53827317100000005</v>
      </c>
      <c r="T33">
        <v>76</v>
      </c>
      <c r="U33" s="1">
        <v>9.8156249999999997E-3</v>
      </c>
      <c r="V33" s="45" t="str">
        <f t="shared" si="0"/>
        <v/>
      </c>
    </row>
    <row r="34" spans="1:22" x14ac:dyDescent="0.35">
      <c r="A34">
        <v>1</v>
      </c>
      <c r="B34">
        <v>40</v>
      </c>
      <c r="C34">
        <v>500</v>
      </c>
      <c r="D34">
        <v>0.6</v>
      </c>
      <c r="E34" s="38">
        <v>8.7020475130000001</v>
      </c>
      <c r="F34">
        <v>2</v>
      </c>
      <c r="G34" s="38">
        <v>21261.26237</v>
      </c>
      <c r="H34" s="38">
        <v>4989.734316</v>
      </c>
      <c r="I34" s="28">
        <v>3000</v>
      </c>
      <c r="J34" s="38">
        <v>1989.734316</v>
      </c>
      <c r="K34" s="1">
        <v>0.60123441700000002</v>
      </c>
      <c r="L34" s="38">
        <v>228.6512778</v>
      </c>
      <c r="M34" s="38">
        <v>5917.0307149999999</v>
      </c>
      <c r="N34" s="38">
        <v>5972.4028090000002</v>
      </c>
      <c r="O34" s="38">
        <v>2556.3990330000001</v>
      </c>
      <c r="P34" s="27">
        <v>635.74997919999998</v>
      </c>
      <c r="Q34" s="38">
        <v>1189.9455230000001</v>
      </c>
      <c r="R34">
        <v>6</v>
      </c>
      <c r="S34" s="1">
        <v>0.52617746700000001</v>
      </c>
      <c r="T34">
        <v>90</v>
      </c>
      <c r="U34" s="1">
        <v>9.2241319999999995E-3</v>
      </c>
      <c r="V34" s="45" t="str">
        <f t="shared" si="0"/>
        <v/>
      </c>
    </row>
    <row r="35" spans="1:22" x14ac:dyDescent="0.35">
      <c r="A35">
        <v>1</v>
      </c>
      <c r="B35">
        <v>40</v>
      </c>
      <c r="C35">
        <v>500</v>
      </c>
      <c r="D35">
        <v>0.6</v>
      </c>
      <c r="E35" s="38">
        <v>8.7020475130000001</v>
      </c>
      <c r="F35">
        <v>3</v>
      </c>
      <c r="G35" s="38">
        <v>30065.588110000001</v>
      </c>
      <c r="H35" s="38">
        <v>5843.9447899999996</v>
      </c>
      <c r="I35" s="28">
        <v>3000</v>
      </c>
      <c r="J35" s="38">
        <v>2843.94479</v>
      </c>
      <c r="K35" s="1">
        <v>0.51335187199999999</v>
      </c>
      <c r="L35" s="38">
        <v>326.81328120000001</v>
      </c>
      <c r="M35" s="38">
        <v>9105.1736259999998</v>
      </c>
      <c r="N35" s="38">
        <v>8133.6589709999998</v>
      </c>
      <c r="O35" s="38">
        <v>5158.2040040000002</v>
      </c>
      <c r="P35" s="27">
        <v>635.74997919999998</v>
      </c>
      <c r="Q35" s="38">
        <v>1188.8567410000001</v>
      </c>
      <c r="R35">
        <v>6</v>
      </c>
      <c r="S35" s="1">
        <v>0.71658731200000003</v>
      </c>
      <c r="T35">
        <v>153</v>
      </c>
      <c r="U35" s="1">
        <v>9.0196080000000001E-3</v>
      </c>
      <c r="V35" s="45">
        <f t="shared" si="0"/>
        <v>0.29828107489068129</v>
      </c>
    </row>
    <row r="36" spans="1:22" x14ac:dyDescent="0.35">
      <c r="A36">
        <v>1</v>
      </c>
      <c r="B36">
        <v>40</v>
      </c>
      <c r="C36">
        <v>500</v>
      </c>
      <c r="D36">
        <v>0.4</v>
      </c>
      <c r="E36" s="38">
        <v>19.579606900000002</v>
      </c>
      <c r="F36">
        <v>1</v>
      </c>
      <c r="G36" s="38">
        <v>23899.625459999999</v>
      </c>
      <c r="H36" s="38">
        <v>6711.2164480000001</v>
      </c>
      <c r="I36" s="28">
        <v>2500</v>
      </c>
      <c r="J36" s="38">
        <v>4211.2164480000001</v>
      </c>
      <c r="K36" s="1">
        <v>0.372510709</v>
      </c>
      <c r="L36" s="38">
        <v>215.08176510000001</v>
      </c>
      <c r="M36" s="38">
        <v>6590.2278040000001</v>
      </c>
      <c r="N36" s="38">
        <v>6468.0040280000003</v>
      </c>
      <c r="O36" s="38">
        <v>2404.687273</v>
      </c>
      <c r="P36" s="27">
        <v>635.74997919999998</v>
      </c>
      <c r="Q36" s="38">
        <v>1089.73993</v>
      </c>
      <c r="R36">
        <v>5</v>
      </c>
      <c r="S36" s="1">
        <v>0.56984066300000003</v>
      </c>
      <c r="T36">
        <v>300</v>
      </c>
      <c r="U36" s="1">
        <v>1.1526411E-2</v>
      </c>
      <c r="V36" s="45" t="str">
        <f t="shared" si="0"/>
        <v/>
      </c>
    </row>
    <row r="37" spans="1:22" x14ac:dyDescent="0.35">
      <c r="A37">
        <v>1</v>
      </c>
      <c r="B37">
        <v>40</v>
      </c>
      <c r="C37">
        <v>500</v>
      </c>
      <c r="D37">
        <v>0.4</v>
      </c>
      <c r="E37" s="38">
        <v>19.579606900000002</v>
      </c>
      <c r="F37">
        <v>2</v>
      </c>
      <c r="G37" s="38">
        <v>23786.864850000002</v>
      </c>
      <c r="H37" s="38">
        <v>7444.5532499999999</v>
      </c>
      <c r="I37" s="28">
        <v>3000</v>
      </c>
      <c r="J37" s="38">
        <v>4444.5532499999999</v>
      </c>
      <c r="K37" s="1">
        <v>0.40297918500000002</v>
      </c>
      <c r="L37" s="38">
        <v>226.99910320000001</v>
      </c>
      <c r="M37" s="38">
        <v>5972.1300979999996</v>
      </c>
      <c r="N37" s="38">
        <v>6013.1050320000004</v>
      </c>
      <c r="O37" s="38">
        <v>2537.9271760000001</v>
      </c>
      <c r="P37" s="27">
        <v>635.74997919999998</v>
      </c>
      <c r="Q37" s="38">
        <v>1183.399316</v>
      </c>
      <c r="R37">
        <v>6</v>
      </c>
      <c r="S37" s="1">
        <v>0.52976339299999997</v>
      </c>
      <c r="T37">
        <v>300</v>
      </c>
      <c r="U37" s="1">
        <v>1.8654845E-2</v>
      </c>
      <c r="V37" s="45" t="str">
        <f t="shared" si="0"/>
        <v/>
      </c>
    </row>
    <row r="38" spans="1:22" x14ac:dyDescent="0.35">
      <c r="A38">
        <v>1</v>
      </c>
      <c r="B38">
        <v>40</v>
      </c>
      <c r="C38">
        <v>500</v>
      </c>
      <c r="D38">
        <v>0.4</v>
      </c>
      <c r="E38" s="38">
        <v>19.579606900000002</v>
      </c>
      <c r="F38">
        <v>3</v>
      </c>
      <c r="G38" s="38">
        <v>34647.87788</v>
      </c>
      <c r="H38" s="38">
        <v>9396.4055150000004</v>
      </c>
      <c r="I38" s="28">
        <v>3000</v>
      </c>
      <c r="J38" s="38">
        <v>6396.4055150000004</v>
      </c>
      <c r="K38" s="1">
        <v>0.31927102299999999</v>
      </c>
      <c r="L38" s="38">
        <v>326.68711999999999</v>
      </c>
      <c r="M38" s="38">
        <v>9995.1395200000006</v>
      </c>
      <c r="N38" s="38">
        <v>8272.3171930000008</v>
      </c>
      <c r="O38" s="38">
        <v>5158.2400809999999</v>
      </c>
      <c r="P38" s="27">
        <v>635.74997919999998</v>
      </c>
      <c r="Q38" s="38">
        <v>1190.0255970000001</v>
      </c>
      <c r="R38">
        <v>6</v>
      </c>
      <c r="S38" s="1">
        <v>0.72880330599999998</v>
      </c>
      <c r="T38">
        <v>300</v>
      </c>
      <c r="U38" s="1">
        <v>7.7349285000000004E-2</v>
      </c>
      <c r="V38" s="45">
        <f t="shared" si="0"/>
        <v>0.27342361212239946</v>
      </c>
    </row>
    <row r="39" spans="1:22" x14ac:dyDescent="0.35">
      <c r="A39">
        <v>1</v>
      </c>
      <c r="B39">
        <v>40</v>
      </c>
      <c r="C39">
        <v>1000</v>
      </c>
      <c r="D39">
        <v>0.8</v>
      </c>
      <c r="E39" s="38">
        <v>5.650657925</v>
      </c>
      <c r="F39">
        <v>1</v>
      </c>
      <c r="G39" s="38">
        <v>23314.591069999999</v>
      </c>
      <c r="H39" s="38">
        <v>5072.2795880000003</v>
      </c>
      <c r="I39" s="28">
        <v>4000</v>
      </c>
      <c r="J39" s="38">
        <v>1072.2795880000001</v>
      </c>
      <c r="K39" s="1">
        <v>0.78860006299999996</v>
      </c>
      <c r="L39" s="38">
        <v>189.76174030000001</v>
      </c>
      <c r="M39" s="38">
        <v>7463.9834790000004</v>
      </c>
      <c r="N39" s="38">
        <v>7065.1707470000001</v>
      </c>
      <c r="O39" s="38">
        <v>2121.60169</v>
      </c>
      <c r="P39" s="27">
        <v>635.74997919999998</v>
      </c>
      <c r="Q39" s="38">
        <v>955.80558670000005</v>
      </c>
      <c r="R39">
        <v>4</v>
      </c>
      <c r="S39" s="1">
        <v>0.62245192900000001</v>
      </c>
      <c r="T39">
        <v>65</v>
      </c>
      <c r="U39" s="1">
        <v>8.5943689999999993E-3</v>
      </c>
      <c r="V39" s="45" t="str">
        <f t="shared" si="0"/>
        <v/>
      </c>
    </row>
    <row r="40" spans="1:22" x14ac:dyDescent="0.35">
      <c r="A40">
        <v>1</v>
      </c>
      <c r="B40">
        <v>40</v>
      </c>
      <c r="C40">
        <v>1000</v>
      </c>
      <c r="D40">
        <v>0.8</v>
      </c>
      <c r="E40" s="38">
        <v>5.650657925</v>
      </c>
      <c r="F40">
        <v>2</v>
      </c>
      <c r="G40" s="38">
        <v>23193.022830000002</v>
      </c>
      <c r="H40" s="38">
        <v>5033.7990449999998</v>
      </c>
      <c r="I40" s="28">
        <v>4000</v>
      </c>
      <c r="J40" s="38">
        <v>1033.799045</v>
      </c>
      <c r="K40" s="1">
        <v>0.79462846300000001</v>
      </c>
      <c r="L40" s="38">
        <v>182.95197519999999</v>
      </c>
      <c r="M40" s="38">
        <v>7571.1230109999997</v>
      </c>
      <c r="N40" s="38">
        <v>6951.0817319999996</v>
      </c>
      <c r="O40" s="38">
        <v>2045.465289</v>
      </c>
      <c r="P40" s="27">
        <v>635.74997919999998</v>
      </c>
      <c r="Q40" s="38">
        <v>955.80377569999996</v>
      </c>
      <c r="R40">
        <v>4</v>
      </c>
      <c r="S40" s="1">
        <v>0.61240051900000003</v>
      </c>
      <c r="T40">
        <v>279</v>
      </c>
      <c r="U40" s="1">
        <v>9.7931609999999999E-3</v>
      </c>
      <c r="V40" s="45" t="str">
        <f t="shared" si="0"/>
        <v/>
      </c>
    </row>
    <row r="41" spans="1:22" x14ac:dyDescent="0.35">
      <c r="A41">
        <v>1</v>
      </c>
      <c r="B41">
        <v>40</v>
      </c>
      <c r="C41">
        <v>1000</v>
      </c>
      <c r="D41">
        <v>0.8</v>
      </c>
      <c r="E41" s="38">
        <v>5.650657925</v>
      </c>
      <c r="F41">
        <v>3</v>
      </c>
      <c r="G41" s="38">
        <v>32038.839449999999</v>
      </c>
      <c r="H41" s="38">
        <v>6696.821962</v>
      </c>
      <c r="I41" s="28">
        <v>5000</v>
      </c>
      <c r="J41" s="38">
        <v>1696.821962</v>
      </c>
      <c r="K41" s="1">
        <v>0.746622805</v>
      </c>
      <c r="L41" s="38">
        <v>300.28749340000002</v>
      </c>
      <c r="M41" s="38">
        <v>10377.998449999999</v>
      </c>
      <c r="N41" s="38">
        <v>8494.5900359999996</v>
      </c>
      <c r="O41" s="38">
        <v>4743.0926300000001</v>
      </c>
      <c r="P41" s="27">
        <v>635.74997919999998</v>
      </c>
      <c r="Q41" s="38">
        <v>1090.586397</v>
      </c>
      <c r="R41">
        <v>5</v>
      </c>
      <c r="S41" s="1">
        <v>0.74838587000000001</v>
      </c>
      <c r="T41">
        <v>301</v>
      </c>
      <c r="U41" s="1">
        <v>1.6783413E-2</v>
      </c>
      <c r="V41" s="45">
        <f t="shared" si="0"/>
        <v>0.31110549943737276</v>
      </c>
    </row>
    <row r="42" spans="1:22" x14ac:dyDescent="0.35">
      <c r="A42">
        <v>1</v>
      </c>
      <c r="B42">
        <v>40</v>
      </c>
      <c r="C42">
        <v>1000</v>
      </c>
      <c r="D42">
        <v>0.6</v>
      </c>
      <c r="E42" s="38">
        <v>15.068421130000001</v>
      </c>
      <c r="F42">
        <v>1</v>
      </c>
      <c r="G42" s="38">
        <v>25084.50275</v>
      </c>
      <c r="H42" s="38">
        <v>6862.7396580000004</v>
      </c>
      <c r="I42" s="28">
        <v>4000</v>
      </c>
      <c r="J42" s="38">
        <v>2862.739658</v>
      </c>
      <c r="K42" s="1">
        <v>0.58285760499999995</v>
      </c>
      <c r="L42" s="38">
        <v>189.9827176</v>
      </c>
      <c r="M42" s="38">
        <v>7353.6635450000003</v>
      </c>
      <c r="N42" s="38">
        <v>7153.8139270000001</v>
      </c>
      <c r="O42" s="38">
        <v>2124.0714189999999</v>
      </c>
      <c r="P42" s="27">
        <v>635.74997919999998</v>
      </c>
      <c r="Q42" s="38">
        <v>954.46422150000001</v>
      </c>
      <c r="R42">
        <v>4</v>
      </c>
      <c r="S42" s="1">
        <v>0.63026152400000002</v>
      </c>
      <c r="T42">
        <v>300</v>
      </c>
      <c r="U42" s="1">
        <v>1.2868427999999999E-2</v>
      </c>
      <c r="V42" s="45" t="str">
        <f t="shared" si="0"/>
        <v/>
      </c>
    </row>
    <row r="43" spans="1:22" x14ac:dyDescent="0.35">
      <c r="A43">
        <v>1</v>
      </c>
      <c r="B43">
        <v>40</v>
      </c>
      <c r="C43">
        <v>1000</v>
      </c>
      <c r="D43">
        <v>0.6</v>
      </c>
      <c r="E43" s="38">
        <v>15.068421130000001</v>
      </c>
      <c r="F43">
        <v>2</v>
      </c>
      <c r="G43" s="38">
        <v>24973.184949999999</v>
      </c>
      <c r="H43" s="38">
        <v>6716.1302070000002</v>
      </c>
      <c r="I43" s="28">
        <v>4000</v>
      </c>
      <c r="J43" s="38">
        <v>2716.1302070000002</v>
      </c>
      <c r="K43" s="1">
        <v>0.59558106799999999</v>
      </c>
      <c r="L43" s="38">
        <v>180.25312529999999</v>
      </c>
      <c r="M43" s="38">
        <v>7570.7274969999999</v>
      </c>
      <c r="N43" s="38">
        <v>7095.8561209999998</v>
      </c>
      <c r="O43" s="38">
        <v>2015.2914029999999</v>
      </c>
      <c r="P43" s="27">
        <v>635.74997919999998</v>
      </c>
      <c r="Q43" s="38">
        <v>939.42973840000002</v>
      </c>
      <c r="R43">
        <v>4</v>
      </c>
      <c r="S43" s="1">
        <v>0.62515535600000005</v>
      </c>
      <c r="T43">
        <v>300</v>
      </c>
      <c r="U43" s="1">
        <v>1.5149727999999999E-2</v>
      </c>
      <c r="V43" s="45" t="str">
        <f t="shared" si="0"/>
        <v/>
      </c>
    </row>
    <row r="44" spans="1:22" x14ac:dyDescent="0.35">
      <c r="A44">
        <v>1</v>
      </c>
      <c r="B44">
        <v>40</v>
      </c>
      <c r="C44">
        <v>1000</v>
      </c>
      <c r="D44">
        <v>0.6</v>
      </c>
      <c r="E44" s="38">
        <v>15.068421130000001</v>
      </c>
      <c r="F44">
        <v>3</v>
      </c>
      <c r="G44" s="38">
        <v>34977.156909999998</v>
      </c>
      <c r="H44" s="38">
        <v>9524.7809109999998</v>
      </c>
      <c r="I44" s="28">
        <v>5000</v>
      </c>
      <c r="J44" s="38">
        <v>4524.7809109999998</v>
      </c>
      <c r="K44" s="1">
        <v>0.52494645799999995</v>
      </c>
      <c r="L44" s="38">
        <v>300.28233660000001</v>
      </c>
      <c r="M44" s="38">
        <v>10474.75814</v>
      </c>
      <c r="N44" s="38">
        <v>8506.2220830000006</v>
      </c>
      <c r="O44" s="38">
        <v>4743.7115729999996</v>
      </c>
      <c r="P44" s="27">
        <v>635.74997919999998</v>
      </c>
      <c r="Q44" s="38">
        <v>1091.9342200000001</v>
      </c>
      <c r="R44">
        <v>5</v>
      </c>
      <c r="S44" s="1">
        <v>0.74941066999999995</v>
      </c>
      <c r="T44">
        <v>300</v>
      </c>
      <c r="U44" s="1">
        <v>1.0300369E-2</v>
      </c>
      <c r="V44" s="45">
        <f t="shared" si="0"/>
        <v>0.30126303237134938</v>
      </c>
    </row>
    <row r="45" spans="1:22" x14ac:dyDescent="0.35">
      <c r="A45">
        <v>1</v>
      </c>
      <c r="B45">
        <v>40</v>
      </c>
      <c r="C45">
        <v>1000</v>
      </c>
      <c r="D45">
        <v>0.4</v>
      </c>
      <c r="E45" s="38">
        <v>33.903947549999998</v>
      </c>
      <c r="F45">
        <v>1</v>
      </c>
      <c r="G45" s="38">
        <v>28248.008040000001</v>
      </c>
      <c r="H45" s="38">
        <v>8532.4067809999997</v>
      </c>
      <c r="I45" s="28">
        <v>3000</v>
      </c>
      <c r="J45" s="38">
        <v>5532.4067809999997</v>
      </c>
      <c r="K45" s="1">
        <v>0.35160067699999997</v>
      </c>
      <c r="L45" s="38">
        <v>163.17882969999999</v>
      </c>
      <c r="M45" s="38">
        <v>8512.2058919999999</v>
      </c>
      <c r="N45" s="38">
        <v>7923.6568399999996</v>
      </c>
      <c r="O45" s="38">
        <v>1824.395082</v>
      </c>
      <c r="P45" s="27">
        <v>635.74997919999998</v>
      </c>
      <c r="Q45" s="38">
        <v>819.59346310000001</v>
      </c>
      <c r="R45">
        <v>3</v>
      </c>
      <c r="S45" s="1">
        <v>0.69808581599999997</v>
      </c>
      <c r="T45">
        <v>300</v>
      </c>
      <c r="U45" s="1">
        <v>1.6198483999999999E-2</v>
      </c>
      <c r="V45" s="45" t="str">
        <f t="shared" si="0"/>
        <v/>
      </c>
    </row>
    <row r="46" spans="1:22" x14ac:dyDescent="0.35">
      <c r="A46">
        <v>1</v>
      </c>
      <c r="B46">
        <v>40</v>
      </c>
      <c r="C46">
        <v>1000</v>
      </c>
      <c r="D46">
        <v>0.4</v>
      </c>
      <c r="E46" s="38">
        <v>33.903947549999998</v>
      </c>
      <c r="F46">
        <v>2</v>
      </c>
      <c r="G46" s="38">
        <v>27853.564190000001</v>
      </c>
      <c r="H46" s="38">
        <v>6463.7505160000001</v>
      </c>
      <c r="I46" s="28">
        <v>2000</v>
      </c>
      <c r="J46" s="38">
        <v>4463.7505160000001</v>
      </c>
      <c r="K46" s="1">
        <v>0.309417883</v>
      </c>
      <c r="L46" s="38">
        <v>131.6587078</v>
      </c>
      <c r="M46" s="38">
        <v>10192.275089999999</v>
      </c>
      <c r="N46" s="38">
        <v>8404.3478190000005</v>
      </c>
      <c r="O46" s="38">
        <v>1471.9914819999999</v>
      </c>
      <c r="P46" s="27">
        <v>635.74997919999998</v>
      </c>
      <c r="Q46" s="38">
        <v>685.44929760000002</v>
      </c>
      <c r="R46">
        <v>2</v>
      </c>
      <c r="S46" s="1">
        <v>0.74043539800000002</v>
      </c>
      <c r="T46">
        <v>300</v>
      </c>
      <c r="U46" s="1">
        <v>4.3737917000000001E-2</v>
      </c>
      <c r="V46" s="45" t="str">
        <f t="shared" si="0"/>
        <v/>
      </c>
    </row>
    <row r="47" spans="1:22" x14ac:dyDescent="0.35">
      <c r="A47">
        <v>1</v>
      </c>
      <c r="B47">
        <v>40</v>
      </c>
      <c r="C47">
        <v>1000</v>
      </c>
      <c r="D47">
        <v>0.4</v>
      </c>
      <c r="E47" s="38">
        <v>33.903947549999998</v>
      </c>
      <c r="F47">
        <v>3</v>
      </c>
      <c r="G47" s="38">
        <v>40132.441989999999</v>
      </c>
      <c r="H47" s="38">
        <v>12817.27144</v>
      </c>
      <c r="I47" s="28">
        <v>4000</v>
      </c>
      <c r="J47" s="38">
        <v>8817.2714419999993</v>
      </c>
      <c r="K47" s="1">
        <v>0.31207890199999999</v>
      </c>
      <c r="L47" s="38">
        <v>260.0661978</v>
      </c>
      <c r="M47" s="38">
        <v>12700.070809999999</v>
      </c>
      <c r="N47" s="38">
        <v>8923.8866949999992</v>
      </c>
      <c r="O47" s="38">
        <v>4110.4089489999997</v>
      </c>
      <c r="P47" s="27">
        <v>635.74997919999998</v>
      </c>
      <c r="Q47" s="38">
        <v>945.05412090000004</v>
      </c>
      <c r="R47">
        <v>4</v>
      </c>
      <c r="S47" s="1">
        <v>0.78620753700000001</v>
      </c>
      <c r="T47">
        <v>300</v>
      </c>
      <c r="U47" s="1">
        <v>3.4352507999999997E-2</v>
      </c>
      <c r="V47" s="45">
        <f t="shared" si="0"/>
        <v>0.28464675062102096</v>
      </c>
    </row>
    <row r="48" spans="1:22" x14ac:dyDescent="0.35">
      <c r="A48">
        <v>1</v>
      </c>
      <c r="B48">
        <v>40</v>
      </c>
      <c r="C48">
        <v>2000</v>
      </c>
      <c r="D48">
        <v>0.8</v>
      </c>
      <c r="E48" s="38">
        <v>8.4199315339999998</v>
      </c>
      <c r="F48">
        <v>1</v>
      </c>
      <c r="G48" s="38">
        <v>26969.906589999999</v>
      </c>
      <c r="H48" s="38">
        <v>5138.4991369999998</v>
      </c>
      <c r="I48" s="28">
        <v>4000</v>
      </c>
      <c r="J48" s="38">
        <v>1138.499137</v>
      </c>
      <c r="K48" s="1">
        <v>0.77843741799999999</v>
      </c>
      <c r="L48" s="38">
        <v>135.21475040000001</v>
      </c>
      <c r="M48" s="38">
        <v>10429.65163</v>
      </c>
      <c r="N48" s="38">
        <v>8568.8198119999997</v>
      </c>
      <c r="O48" s="38">
        <v>1511.7470639999999</v>
      </c>
      <c r="P48" s="27">
        <v>635.74997919999998</v>
      </c>
      <c r="Q48" s="38">
        <v>685.43897289999995</v>
      </c>
      <c r="R48">
        <v>2</v>
      </c>
      <c r="S48" s="1">
        <v>0.75492562200000002</v>
      </c>
      <c r="T48">
        <v>66</v>
      </c>
      <c r="U48" s="1">
        <v>8.2944430000000003E-3</v>
      </c>
      <c r="V48" s="45" t="str">
        <f t="shared" si="0"/>
        <v/>
      </c>
    </row>
    <row r="49" spans="1:22" x14ac:dyDescent="0.35">
      <c r="A49">
        <v>1</v>
      </c>
      <c r="B49">
        <v>40</v>
      </c>
      <c r="C49">
        <v>2000</v>
      </c>
      <c r="D49">
        <v>0.8</v>
      </c>
      <c r="E49" s="38">
        <v>8.4199315339999998</v>
      </c>
      <c r="F49">
        <v>2</v>
      </c>
      <c r="G49" s="38">
        <v>26512.532889999999</v>
      </c>
      <c r="H49" s="38">
        <v>5118.3842370000002</v>
      </c>
      <c r="I49" s="28">
        <v>4000</v>
      </c>
      <c r="J49" s="38">
        <v>1118.384237</v>
      </c>
      <c r="K49" s="1">
        <v>0.78149662399999997</v>
      </c>
      <c r="L49" s="38">
        <v>132.82564310000001</v>
      </c>
      <c r="M49" s="38">
        <v>9972.9016150000007</v>
      </c>
      <c r="N49" s="38">
        <v>8607.1196799999998</v>
      </c>
      <c r="O49" s="38">
        <v>1485.0372829999999</v>
      </c>
      <c r="P49" s="27">
        <v>635.74997919999998</v>
      </c>
      <c r="Q49" s="38">
        <v>693.34009909999997</v>
      </c>
      <c r="R49">
        <v>2</v>
      </c>
      <c r="S49" s="1">
        <v>0.758299897</v>
      </c>
      <c r="T49">
        <v>301</v>
      </c>
      <c r="U49" s="1">
        <v>3.800692E-2</v>
      </c>
      <c r="V49" s="45" t="str">
        <f t="shared" si="0"/>
        <v/>
      </c>
    </row>
    <row r="50" spans="1:22" x14ac:dyDescent="0.35">
      <c r="A50">
        <v>1</v>
      </c>
      <c r="B50">
        <v>40</v>
      </c>
      <c r="C50">
        <v>2000</v>
      </c>
      <c r="D50">
        <v>0.8</v>
      </c>
      <c r="E50" s="38">
        <v>8.4199315339999998</v>
      </c>
      <c r="F50">
        <v>3</v>
      </c>
      <c r="G50" s="38">
        <v>37010.944530000001</v>
      </c>
      <c r="H50" s="38">
        <v>7915.7506540000004</v>
      </c>
      <c r="I50" s="28">
        <v>6000.0002320000003</v>
      </c>
      <c r="J50" s="38">
        <v>1915.750423</v>
      </c>
      <c r="K50" s="1">
        <v>0.75798246999999996</v>
      </c>
      <c r="L50" s="38">
        <v>227.79447769999999</v>
      </c>
      <c r="M50" s="38">
        <v>14199.03918</v>
      </c>
      <c r="N50" s="38">
        <v>9844.2274550000002</v>
      </c>
      <c r="O50" s="38">
        <v>3593.8061440000001</v>
      </c>
      <c r="P50" s="27">
        <v>635.74997919999998</v>
      </c>
      <c r="Q50" s="38">
        <v>822.37111670000002</v>
      </c>
      <c r="R50">
        <v>3</v>
      </c>
      <c r="S50" s="1">
        <v>0.867290915</v>
      </c>
      <c r="T50">
        <v>135</v>
      </c>
      <c r="U50" s="1">
        <v>9.6874070000000003E-3</v>
      </c>
      <c r="V50" s="45">
        <f t="shared" si="0"/>
        <v>0.30797949962921173</v>
      </c>
    </row>
    <row r="51" spans="1:22" x14ac:dyDescent="0.35">
      <c r="A51">
        <v>1</v>
      </c>
      <c r="B51">
        <v>40</v>
      </c>
      <c r="C51">
        <v>2000</v>
      </c>
      <c r="D51">
        <v>0.6</v>
      </c>
      <c r="E51" s="38">
        <v>22.45315076</v>
      </c>
      <c r="F51">
        <v>1</v>
      </c>
      <c r="G51" s="38">
        <v>28828.207910000001</v>
      </c>
      <c r="H51" s="38">
        <v>7035.9979810000004</v>
      </c>
      <c r="I51" s="28">
        <v>4000</v>
      </c>
      <c r="J51" s="38">
        <v>3035.997981</v>
      </c>
      <c r="K51" s="1">
        <v>0.56850499499999996</v>
      </c>
      <c r="L51" s="38">
        <v>135.21475040000001</v>
      </c>
      <c r="M51" s="38">
        <v>10409.19015</v>
      </c>
      <c r="N51" s="38">
        <v>8550.0820179999992</v>
      </c>
      <c r="O51" s="38">
        <v>1511.7476730000001</v>
      </c>
      <c r="P51" s="27">
        <v>635.74997919999998</v>
      </c>
      <c r="Q51" s="38">
        <v>685.44011230000001</v>
      </c>
      <c r="R51">
        <v>2</v>
      </c>
      <c r="S51" s="1">
        <v>0.75327479500000005</v>
      </c>
      <c r="T51">
        <v>118</v>
      </c>
      <c r="U51" s="1">
        <v>9.1001829999999995E-3</v>
      </c>
      <c r="V51" s="45" t="str">
        <f t="shared" si="0"/>
        <v/>
      </c>
    </row>
    <row r="52" spans="1:22" x14ac:dyDescent="0.35">
      <c r="A52">
        <v>1</v>
      </c>
      <c r="B52">
        <v>40</v>
      </c>
      <c r="C52">
        <v>2000</v>
      </c>
      <c r="D52">
        <v>0.6</v>
      </c>
      <c r="E52" s="38">
        <v>22.45315076</v>
      </c>
      <c r="F52">
        <v>2</v>
      </c>
      <c r="G52" s="38">
        <v>28376.50563</v>
      </c>
      <c r="H52" s="38">
        <v>6982.3558890000004</v>
      </c>
      <c r="I52" s="28">
        <v>4000</v>
      </c>
      <c r="J52" s="38">
        <v>2982.3558889999999</v>
      </c>
      <c r="K52" s="1">
        <v>0.57287254700000001</v>
      </c>
      <c r="L52" s="38">
        <v>132.82564310000001</v>
      </c>
      <c r="M52" s="38">
        <v>9972.9016150000007</v>
      </c>
      <c r="N52" s="38">
        <v>8607.1196799999998</v>
      </c>
      <c r="O52" s="38">
        <v>1485.0375300000001</v>
      </c>
      <c r="P52" s="27">
        <v>635.74997919999998</v>
      </c>
      <c r="Q52" s="38">
        <v>693.34093710000002</v>
      </c>
      <c r="R52">
        <v>2</v>
      </c>
      <c r="S52" s="1">
        <v>0.758299897</v>
      </c>
      <c r="T52">
        <v>300</v>
      </c>
      <c r="U52" s="1">
        <v>6.9874530000000004E-2</v>
      </c>
      <c r="V52" s="45" t="str">
        <f t="shared" si="0"/>
        <v/>
      </c>
    </row>
    <row r="53" spans="1:22" x14ac:dyDescent="0.35">
      <c r="A53">
        <v>1</v>
      </c>
      <c r="B53">
        <v>40</v>
      </c>
      <c r="C53">
        <v>2000</v>
      </c>
      <c r="D53">
        <v>0.6</v>
      </c>
      <c r="E53" s="38">
        <v>22.45315076</v>
      </c>
      <c r="F53">
        <v>3</v>
      </c>
      <c r="G53" s="38">
        <v>40264.832920000001</v>
      </c>
      <c r="H53" s="38">
        <v>11107.43901</v>
      </c>
      <c r="I53" s="28">
        <v>6000</v>
      </c>
      <c r="J53" s="38">
        <v>5107.4390080000003</v>
      </c>
      <c r="K53" s="1">
        <v>0.54017852300000002</v>
      </c>
      <c r="L53" s="38">
        <v>227.47092169999999</v>
      </c>
      <c r="M53" s="38">
        <v>14262.02209</v>
      </c>
      <c r="N53" s="38">
        <v>9844.2275079999999</v>
      </c>
      <c r="O53" s="38">
        <v>3593.2121059999999</v>
      </c>
      <c r="P53" s="27">
        <v>635.74997919999998</v>
      </c>
      <c r="Q53" s="38">
        <v>822.18222040000001</v>
      </c>
      <c r="R53">
        <v>3</v>
      </c>
      <c r="S53" s="1">
        <v>0.867290915</v>
      </c>
      <c r="T53">
        <v>175</v>
      </c>
      <c r="U53" s="1">
        <v>4.7579120000000004E-3</v>
      </c>
      <c r="V53" s="45">
        <f t="shared" si="0"/>
        <v>0.2961273568506711</v>
      </c>
    </row>
    <row r="54" spans="1:22" x14ac:dyDescent="0.35">
      <c r="A54">
        <v>1</v>
      </c>
      <c r="B54">
        <v>40</v>
      </c>
      <c r="C54">
        <v>2000</v>
      </c>
      <c r="D54">
        <v>0.4</v>
      </c>
      <c r="E54" s="38">
        <v>50.519589209999999</v>
      </c>
      <c r="F54">
        <v>1</v>
      </c>
      <c r="G54" s="38">
        <v>31849.660370000001</v>
      </c>
      <c r="H54" s="38">
        <v>6873.2482280000004</v>
      </c>
      <c r="I54" s="28">
        <v>2000</v>
      </c>
      <c r="J54" s="38">
        <v>4873.2482280000004</v>
      </c>
      <c r="K54" s="1">
        <v>0.29098323399999998</v>
      </c>
      <c r="L54" s="38">
        <v>96.462427919999996</v>
      </c>
      <c r="M54" s="38">
        <v>13119.47163</v>
      </c>
      <c r="N54" s="38">
        <v>9650.7809720000005</v>
      </c>
      <c r="O54" s="38">
        <v>1078.4888309999999</v>
      </c>
      <c r="P54" s="27">
        <v>635.74997919999998</v>
      </c>
      <c r="Q54" s="38">
        <v>491.9207298</v>
      </c>
      <c r="R54">
        <v>1</v>
      </c>
      <c r="S54" s="1">
        <v>0.85024799100000004</v>
      </c>
      <c r="T54">
        <v>26</v>
      </c>
      <c r="U54" s="1">
        <v>9.5020590000000002E-3</v>
      </c>
      <c r="V54" s="45" t="str">
        <f t="shared" si="0"/>
        <v/>
      </c>
    </row>
    <row r="55" spans="1:22" x14ac:dyDescent="0.35">
      <c r="A55">
        <v>1</v>
      </c>
      <c r="B55">
        <v>40</v>
      </c>
      <c r="C55">
        <v>2000</v>
      </c>
      <c r="D55">
        <v>0.4</v>
      </c>
      <c r="E55" s="38">
        <v>50.519589209999999</v>
      </c>
      <c r="F55">
        <v>2</v>
      </c>
      <c r="G55" s="38">
        <v>31401.080890000001</v>
      </c>
      <c r="H55" s="38">
        <v>6755.8230089999997</v>
      </c>
      <c r="I55" s="28">
        <v>2000</v>
      </c>
      <c r="J55" s="38">
        <v>4755.8230089999997</v>
      </c>
      <c r="K55" s="1">
        <v>0.29604091100000002</v>
      </c>
      <c r="L55" s="38">
        <v>94.138196289999996</v>
      </c>
      <c r="M55" s="38">
        <v>12912.898450000001</v>
      </c>
      <c r="N55" s="38">
        <v>9552.2035030000006</v>
      </c>
      <c r="O55" s="38">
        <v>1052.497036</v>
      </c>
      <c r="P55" s="27">
        <v>635.74997919999998</v>
      </c>
      <c r="Q55" s="38">
        <v>491.90891579999999</v>
      </c>
      <c r="R55">
        <v>1</v>
      </c>
      <c r="S55" s="1">
        <v>0.841563171</v>
      </c>
      <c r="T55">
        <v>300</v>
      </c>
      <c r="U55" s="1">
        <v>1.1595161999999999E-2</v>
      </c>
      <c r="V55" s="45" t="str">
        <f t="shared" si="0"/>
        <v/>
      </c>
    </row>
    <row r="56" spans="1:22" x14ac:dyDescent="0.35">
      <c r="A56">
        <v>1</v>
      </c>
      <c r="B56">
        <v>40</v>
      </c>
      <c r="C56">
        <v>2000</v>
      </c>
      <c r="D56">
        <v>0.4</v>
      </c>
      <c r="E56" s="38">
        <v>50.519589209999999</v>
      </c>
      <c r="F56">
        <v>3</v>
      </c>
      <c r="G56" s="38">
        <v>48138.132400000002</v>
      </c>
      <c r="H56" s="38">
        <v>17621.63939</v>
      </c>
      <c r="I56" s="28">
        <v>6000</v>
      </c>
      <c r="J56" s="38">
        <v>11621.63939</v>
      </c>
      <c r="K56" s="1">
        <v>0.340490454</v>
      </c>
      <c r="L56" s="38">
        <v>230.042214</v>
      </c>
      <c r="M56" s="38">
        <v>15446.97508</v>
      </c>
      <c r="N56" s="38">
        <v>9963.6145429999997</v>
      </c>
      <c r="O56" s="38">
        <v>3635.6620710000002</v>
      </c>
      <c r="P56" s="27">
        <v>635.74997919999998</v>
      </c>
      <c r="Q56" s="38">
        <v>834.49133570000004</v>
      </c>
      <c r="R56">
        <v>3</v>
      </c>
      <c r="S56" s="1">
        <v>0.87780908899999999</v>
      </c>
      <c r="T56">
        <v>301</v>
      </c>
      <c r="U56" s="1">
        <v>0.190410523</v>
      </c>
      <c r="V56" s="45">
        <f t="shared" si="0"/>
        <v>0.2389317272643138</v>
      </c>
    </row>
    <row r="57" spans="1:22" x14ac:dyDescent="0.35">
      <c r="A57">
        <v>1</v>
      </c>
      <c r="B57">
        <v>70</v>
      </c>
      <c r="C57">
        <v>500</v>
      </c>
      <c r="D57">
        <v>0.8</v>
      </c>
      <c r="E57" s="38">
        <v>3.2468420149999999</v>
      </c>
      <c r="F57">
        <v>1</v>
      </c>
      <c r="G57" s="38">
        <v>20357.94008</v>
      </c>
      <c r="H57" s="38">
        <v>3759.6047800000001</v>
      </c>
      <c r="I57" s="28">
        <v>3000</v>
      </c>
      <c r="J57" s="38">
        <v>759.60478030000002</v>
      </c>
      <c r="K57" s="1">
        <v>0.79795621500000002</v>
      </c>
      <c r="L57" s="38">
        <v>233.951842</v>
      </c>
      <c r="M57" s="38">
        <v>6028.0253140000004</v>
      </c>
      <c r="N57" s="38">
        <v>6128.2327310000001</v>
      </c>
      <c r="O57" s="38">
        <v>2615.6612289999998</v>
      </c>
      <c r="P57" s="27">
        <v>635.74997919999998</v>
      </c>
      <c r="Q57" s="38">
        <v>1190.6660420000001</v>
      </c>
      <c r="R57">
        <v>6</v>
      </c>
      <c r="S57" s="1">
        <v>0.40163989900000002</v>
      </c>
      <c r="T57">
        <v>44</v>
      </c>
      <c r="U57" s="1">
        <v>9.9353949999999996E-3</v>
      </c>
      <c r="V57" s="45" t="str">
        <f t="shared" si="0"/>
        <v/>
      </c>
    </row>
    <row r="58" spans="1:22" x14ac:dyDescent="0.35">
      <c r="A58">
        <v>1</v>
      </c>
      <c r="B58">
        <v>70</v>
      </c>
      <c r="C58">
        <v>500</v>
      </c>
      <c r="D58">
        <v>0.8</v>
      </c>
      <c r="E58" s="38">
        <v>3.2468420149999999</v>
      </c>
      <c r="F58">
        <v>2</v>
      </c>
      <c r="G58" s="38">
        <v>20013.681759999999</v>
      </c>
      <c r="H58" s="38">
        <v>3738.5487210000001</v>
      </c>
      <c r="I58" s="28">
        <v>3000</v>
      </c>
      <c r="J58" s="38">
        <v>738.54872150000006</v>
      </c>
      <c r="K58" s="1">
        <v>0.80245042200000005</v>
      </c>
      <c r="L58" s="38">
        <v>227.46676869999999</v>
      </c>
      <c r="M58" s="38">
        <v>5909.425029</v>
      </c>
      <c r="N58" s="38">
        <v>6000.3649240000004</v>
      </c>
      <c r="O58" s="38">
        <v>2543.1558460000001</v>
      </c>
      <c r="P58" s="27">
        <v>635.74997919999998</v>
      </c>
      <c r="Q58" s="38">
        <v>1186.4372579999999</v>
      </c>
      <c r="R58">
        <v>6</v>
      </c>
      <c r="S58" s="1">
        <v>0.39325953699999999</v>
      </c>
      <c r="T58">
        <v>47</v>
      </c>
      <c r="U58" s="1">
        <v>9.9219760000000008E-3</v>
      </c>
      <c r="V58" s="45" t="str">
        <f t="shared" si="0"/>
        <v/>
      </c>
    </row>
    <row r="59" spans="1:22" x14ac:dyDescent="0.35">
      <c r="A59">
        <v>1</v>
      </c>
      <c r="B59">
        <v>70</v>
      </c>
      <c r="C59">
        <v>500</v>
      </c>
      <c r="D59">
        <v>0.8</v>
      </c>
      <c r="E59" s="38">
        <v>3.2468420149999999</v>
      </c>
      <c r="F59">
        <v>3</v>
      </c>
      <c r="G59" s="38">
        <v>28137.676060000002</v>
      </c>
      <c r="H59" s="38">
        <v>4062.7960330000001</v>
      </c>
      <c r="I59" s="28">
        <v>3000</v>
      </c>
      <c r="J59" s="38">
        <v>1062.7960330000001</v>
      </c>
      <c r="K59" s="1">
        <v>0.73840773100000001</v>
      </c>
      <c r="L59" s="38">
        <v>327.33217980000001</v>
      </c>
      <c r="M59" s="38">
        <v>8507.7952989999994</v>
      </c>
      <c r="N59" s="38">
        <v>8575.1561739999997</v>
      </c>
      <c r="O59" s="38">
        <v>5167.6179199999997</v>
      </c>
      <c r="P59" s="27">
        <v>635.74997919999998</v>
      </c>
      <c r="Q59" s="38">
        <v>1188.5606519999999</v>
      </c>
      <c r="R59">
        <v>6</v>
      </c>
      <c r="S59" s="1">
        <v>0.56200947499999998</v>
      </c>
      <c r="T59">
        <v>124</v>
      </c>
      <c r="U59" s="1">
        <v>9.2029959999999997E-3</v>
      </c>
      <c r="V59" s="45">
        <f t="shared" si="0"/>
        <v>0.303033299689701</v>
      </c>
    </row>
    <row r="60" spans="1:22" x14ac:dyDescent="0.35">
      <c r="A60">
        <v>1</v>
      </c>
      <c r="B60">
        <v>70</v>
      </c>
      <c r="C60">
        <v>500</v>
      </c>
      <c r="D60">
        <v>0.6</v>
      </c>
      <c r="E60" s="38">
        <v>8.6582453719999997</v>
      </c>
      <c r="F60">
        <v>1</v>
      </c>
      <c r="G60" s="38">
        <v>21561.638849999999</v>
      </c>
      <c r="H60" s="38">
        <v>4350.0614830000004</v>
      </c>
      <c r="I60" s="28">
        <v>2500</v>
      </c>
      <c r="J60" s="38">
        <v>1850.061483</v>
      </c>
      <c r="K60" s="1">
        <v>0.57470452100000002</v>
      </c>
      <c r="L60" s="38">
        <v>213.67625720000001</v>
      </c>
      <c r="M60" s="38">
        <v>6511.3801560000002</v>
      </c>
      <c r="N60" s="38">
        <v>6588.0764870000003</v>
      </c>
      <c r="O60" s="38">
        <v>2388.9732009999998</v>
      </c>
      <c r="P60" s="27">
        <v>635.74997919999998</v>
      </c>
      <c r="Q60" s="38">
        <v>1087.3975479999999</v>
      </c>
      <c r="R60">
        <v>5</v>
      </c>
      <c r="S60" s="1">
        <v>0.431777723</v>
      </c>
      <c r="T60">
        <v>80</v>
      </c>
      <c r="U60" s="1">
        <v>9.8378289999999993E-3</v>
      </c>
      <c r="V60" s="45" t="str">
        <f t="shared" si="0"/>
        <v/>
      </c>
    </row>
    <row r="61" spans="1:22" x14ac:dyDescent="0.35">
      <c r="A61">
        <v>1</v>
      </c>
      <c r="B61">
        <v>70</v>
      </c>
      <c r="C61">
        <v>500</v>
      </c>
      <c r="D61">
        <v>0.6</v>
      </c>
      <c r="E61" s="38">
        <v>8.6582453719999997</v>
      </c>
      <c r="F61">
        <v>2</v>
      </c>
      <c r="G61" s="38">
        <v>21272.057690000001</v>
      </c>
      <c r="H61" s="38">
        <v>4966.7548930000003</v>
      </c>
      <c r="I61" s="28">
        <v>3000</v>
      </c>
      <c r="J61" s="38">
        <v>1966.754893</v>
      </c>
      <c r="K61" s="1">
        <v>0.60401611600000005</v>
      </c>
      <c r="L61" s="38">
        <v>227.1539569</v>
      </c>
      <c r="M61" s="38">
        <v>5930.5580540000001</v>
      </c>
      <c r="N61" s="38">
        <v>6015.4580980000001</v>
      </c>
      <c r="O61" s="38">
        <v>2539.658649</v>
      </c>
      <c r="P61" s="27">
        <v>635.74997919999998</v>
      </c>
      <c r="Q61" s="38">
        <v>1183.878019</v>
      </c>
      <c r="R61">
        <v>6</v>
      </c>
      <c r="S61" s="1">
        <v>0.39424873199999999</v>
      </c>
      <c r="T61">
        <v>65</v>
      </c>
      <c r="U61" s="1">
        <v>9.8289450000000004E-3</v>
      </c>
      <c r="V61" s="45" t="str">
        <f t="shared" si="0"/>
        <v/>
      </c>
    </row>
    <row r="62" spans="1:22" x14ac:dyDescent="0.35">
      <c r="A62">
        <v>1</v>
      </c>
      <c r="B62">
        <v>70</v>
      </c>
      <c r="C62">
        <v>500</v>
      </c>
      <c r="D62">
        <v>0.6</v>
      </c>
      <c r="E62" s="38">
        <v>8.6582453719999997</v>
      </c>
      <c r="F62">
        <v>3</v>
      </c>
      <c r="G62" s="38">
        <v>29927.81234</v>
      </c>
      <c r="H62" s="38">
        <v>5828.3865919999998</v>
      </c>
      <c r="I62" s="28">
        <v>3000</v>
      </c>
      <c r="J62" s="38">
        <v>2828.3865919999998</v>
      </c>
      <c r="K62" s="1">
        <v>0.51472220499999999</v>
      </c>
      <c r="L62" s="38">
        <v>326.6697173</v>
      </c>
      <c r="M62" s="38">
        <v>8525.5232570000007</v>
      </c>
      <c r="N62" s="38">
        <v>8592.8841319999992</v>
      </c>
      <c r="O62" s="38">
        <v>5157.8810739999999</v>
      </c>
      <c r="P62" s="27">
        <v>635.74997919999998</v>
      </c>
      <c r="Q62" s="38">
        <v>1187.387311</v>
      </c>
      <c r="R62">
        <v>6</v>
      </c>
      <c r="S62" s="1">
        <v>0.56317135299999999</v>
      </c>
      <c r="T62">
        <v>141</v>
      </c>
      <c r="U62" s="1">
        <v>9.6206120000000006E-3</v>
      </c>
      <c r="V62" s="45">
        <f t="shared" si="0"/>
        <v>0.30130213459274796</v>
      </c>
    </row>
    <row r="63" spans="1:22" x14ac:dyDescent="0.35">
      <c r="A63">
        <v>1</v>
      </c>
      <c r="B63">
        <v>70</v>
      </c>
      <c r="C63">
        <v>500</v>
      </c>
      <c r="D63">
        <v>0.4</v>
      </c>
      <c r="E63" s="38">
        <v>19.481052089999999</v>
      </c>
      <c r="F63">
        <v>1</v>
      </c>
      <c r="G63" s="38">
        <v>23821.789720000001</v>
      </c>
      <c r="H63" s="38">
        <v>5689.0553950000003</v>
      </c>
      <c r="I63" s="28">
        <v>2000</v>
      </c>
      <c r="J63" s="38">
        <v>3689.0553949999999</v>
      </c>
      <c r="K63" s="1">
        <v>0.351552211</v>
      </c>
      <c r="L63" s="38">
        <v>189.36633230000001</v>
      </c>
      <c r="M63" s="38">
        <v>7182.3970280000003</v>
      </c>
      <c r="N63" s="38">
        <v>7243.1541790000001</v>
      </c>
      <c r="O63" s="38">
        <v>2117.179983</v>
      </c>
      <c r="P63" s="27">
        <v>635.74997919999998</v>
      </c>
      <c r="Q63" s="38">
        <v>954.25315720000003</v>
      </c>
      <c r="R63">
        <v>4</v>
      </c>
      <c r="S63" s="1">
        <v>0.474711037</v>
      </c>
      <c r="T63">
        <v>300</v>
      </c>
      <c r="U63" s="1">
        <v>1.0233445000000001E-2</v>
      </c>
      <c r="V63" s="45" t="str">
        <f t="shared" si="0"/>
        <v/>
      </c>
    </row>
    <row r="64" spans="1:22" x14ac:dyDescent="0.35">
      <c r="A64">
        <v>1</v>
      </c>
      <c r="B64">
        <v>70</v>
      </c>
      <c r="C64">
        <v>500</v>
      </c>
      <c r="D64">
        <v>0.4</v>
      </c>
      <c r="E64" s="38">
        <v>19.481052089999999</v>
      </c>
      <c r="F64">
        <v>2</v>
      </c>
      <c r="G64" s="38">
        <v>23675.14948</v>
      </c>
      <c r="H64" s="38">
        <v>6554.8212670000003</v>
      </c>
      <c r="I64" s="28">
        <v>2500</v>
      </c>
      <c r="J64" s="38">
        <v>4054.8212669999998</v>
      </c>
      <c r="K64" s="1">
        <v>0.38139865299999998</v>
      </c>
      <c r="L64" s="38">
        <v>208.14179949999999</v>
      </c>
      <c r="M64" s="38">
        <v>6504.9526070000002</v>
      </c>
      <c r="N64" s="38">
        <v>6565.4691009999997</v>
      </c>
      <c r="O64" s="38">
        <v>2327.0960920000002</v>
      </c>
      <c r="P64" s="27">
        <v>635.74997919999998</v>
      </c>
      <c r="Q64" s="38">
        <v>1087.06043</v>
      </c>
      <c r="R64">
        <v>5</v>
      </c>
      <c r="S64" s="1">
        <v>0.43029605199999998</v>
      </c>
      <c r="T64">
        <v>301</v>
      </c>
      <c r="U64" s="1">
        <v>1.6268613000000001E-2</v>
      </c>
      <c r="V64" s="45" t="str">
        <f t="shared" si="0"/>
        <v/>
      </c>
    </row>
    <row r="65" spans="1:22" x14ac:dyDescent="0.35">
      <c r="A65">
        <v>1</v>
      </c>
      <c r="B65">
        <v>70</v>
      </c>
      <c r="C65">
        <v>500</v>
      </c>
      <c r="D65">
        <v>0.4</v>
      </c>
      <c r="E65" s="38">
        <v>19.481052089999999</v>
      </c>
      <c r="F65">
        <v>3</v>
      </c>
      <c r="G65" s="38">
        <v>33528.225010000002</v>
      </c>
      <c r="H65" s="38">
        <v>8320.7830140000005</v>
      </c>
      <c r="I65" s="28">
        <v>2500</v>
      </c>
      <c r="J65" s="38">
        <v>5820.7830139999996</v>
      </c>
      <c r="K65" s="1">
        <v>0.30045249299999999</v>
      </c>
      <c r="L65" s="38">
        <v>298.7920244</v>
      </c>
      <c r="M65" s="38">
        <v>9563.8394410000001</v>
      </c>
      <c r="N65" s="38">
        <v>9199.0971270000009</v>
      </c>
      <c r="O65" s="38">
        <v>4720.0653439999996</v>
      </c>
      <c r="P65" s="27">
        <v>635.74997919999998</v>
      </c>
      <c r="Q65" s="38">
        <v>1088.690104</v>
      </c>
      <c r="R65">
        <v>5</v>
      </c>
      <c r="S65" s="1">
        <v>0.60290211000000005</v>
      </c>
      <c r="T65">
        <v>300</v>
      </c>
      <c r="U65" s="1">
        <v>2.1269757E-2</v>
      </c>
      <c r="V65" s="45">
        <f t="shared" si="0"/>
        <v>0.29409714447452223</v>
      </c>
    </row>
    <row r="66" spans="1:22" x14ac:dyDescent="0.35">
      <c r="A66">
        <v>1</v>
      </c>
      <c r="B66">
        <v>70</v>
      </c>
      <c r="C66">
        <v>1000</v>
      </c>
      <c r="D66">
        <v>0.8</v>
      </c>
      <c r="E66" s="38">
        <v>5.3660488390000003</v>
      </c>
      <c r="F66">
        <v>1</v>
      </c>
      <c r="G66" s="38">
        <v>23295.35945</v>
      </c>
      <c r="H66" s="38">
        <v>5012.5521010000002</v>
      </c>
      <c r="I66" s="28">
        <v>4000</v>
      </c>
      <c r="J66" s="38">
        <v>1012.552101</v>
      </c>
      <c r="K66" s="1">
        <v>0.79799669299999998</v>
      </c>
      <c r="L66" s="38">
        <v>188.69602510000001</v>
      </c>
      <c r="M66" s="38">
        <v>7266.1387969999996</v>
      </c>
      <c r="N66" s="38">
        <v>7319.3189229999998</v>
      </c>
      <c r="O66" s="38">
        <v>2109.6856630000002</v>
      </c>
      <c r="P66" s="27">
        <v>635.74997919999998</v>
      </c>
      <c r="Q66" s="38">
        <v>951.91399019999994</v>
      </c>
      <c r="R66">
        <v>4</v>
      </c>
      <c r="S66" s="1">
        <v>0.479702819</v>
      </c>
      <c r="T66">
        <v>69</v>
      </c>
      <c r="U66" s="1">
        <v>9.5139950000000008E-3</v>
      </c>
      <c r="V66" s="45" t="str">
        <f t="shared" si="0"/>
        <v/>
      </c>
    </row>
    <row r="67" spans="1:22" x14ac:dyDescent="0.35">
      <c r="A67">
        <v>1</v>
      </c>
      <c r="B67">
        <v>70</v>
      </c>
      <c r="C67">
        <v>1000</v>
      </c>
      <c r="D67">
        <v>0.8</v>
      </c>
      <c r="E67" s="38">
        <v>5.3660488390000003</v>
      </c>
      <c r="F67">
        <v>2</v>
      </c>
      <c r="G67" s="38">
        <v>23227.560290000001</v>
      </c>
      <c r="H67" s="38">
        <v>4983.2456949999996</v>
      </c>
      <c r="I67" s="28">
        <v>4000</v>
      </c>
      <c r="J67" s="38">
        <v>983.24569459999998</v>
      </c>
      <c r="K67" s="1">
        <v>0.802689702</v>
      </c>
      <c r="L67" s="38">
        <v>183.2345704</v>
      </c>
      <c r="M67" s="38">
        <v>7276.9102000000003</v>
      </c>
      <c r="N67" s="38">
        <v>7326.1551330000002</v>
      </c>
      <c r="O67" s="38">
        <v>2048.6248089999999</v>
      </c>
      <c r="P67" s="27">
        <v>635.74997919999998</v>
      </c>
      <c r="Q67" s="38">
        <v>956.87447269999996</v>
      </c>
      <c r="R67">
        <v>4</v>
      </c>
      <c r="S67" s="1">
        <v>0.48015085899999999</v>
      </c>
      <c r="T67">
        <v>118</v>
      </c>
      <c r="U67" s="1">
        <v>9.9688250000000006E-3</v>
      </c>
      <c r="V67" s="45" t="str">
        <f t="shared" ref="V67:V130" si="1">IF($F67&lt;&gt;3,"",(
SUMIFS($G:$G,$A:$A,$A67,$B:$B,$B67,$C:$C,$C67,$D:$D,$D67,$E:$E,$E67,$F:$F,1)
+
SUMIFS($G:$G,$A:$A,$A67,$B:$B,$B67,$C:$C,$C67,$D:$D,$D67,$E:$E,$E67,$F:$F,2)
-
$G67
)
/
(
SUMIFS($G:$G,$A:$A,$A67,$B:$B,$B67,$C:$C,$C67,$D:$D,$D67,$E:$E,$E67,$F:$F,1)
+
SUMIFS($G:$G,$A:$A,$A67,$B:$B,$B67,$C:$C,$C67,$D:$D,$D67,$E:$E,$E67,$F:$F,2)
))</f>
        <v/>
      </c>
    </row>
    <row r="68" spans="1:22" x14ac:dyDescent="0.35">
      <c r="A68">
        <v>1</v>
      </c>
      <c r="B68">
        <v>70</v>
      </c>
      <c r="C68">
        <v>1000</v>
      </c>
      <c r="D68">
        <v>0.8</v>
      </c>
      <c r="E68" s="38">
        <v>5.3660488390000003</v>
      </c>
      <c r="F68">
        <v>3</v>
      </c>
      <c r="G68" s="38">
        <v>31655.647440000001</v>
      </c>
      <c r="H68" s="38">
        <v>6611.3574479999997</v>
      </c>
      <c r="I68" s="28">
        <v>5000</v>
      </c>
      <c r="J68" s="38">
        <v>1611.357448</v>
      </c>
      <c r="K68" s="1">
        <v>0.75627434100000002</v>
      </c>
      <c r="L68" s="38">
        <v>300.28749340000002</v>
      </c>
      <c r="M68" s="38">
        <v>9406.7152850000002</v>
      </c>
      <c r="N68" s="38">
        <v>9168.1455440000009</v>
      </c>
      <c r="O68" s="38">
        <v>4743.0927229999998</v>
      </c>
      <c r="P68" s="27">
        <v>635.74997919999998</v>
      </c>
      <c r="Q68" s="38">
        <v>1090.586458</v>
      </c>
      <c r="R68">
        <v>5</v>
      </c>
      <c r="S68" s="1">
        <v>0.60087356599999997</v>
      </c>
      <c r="T68">
        <v>81</v>
      </c>
      <c r="U68" s="1">
        <v>5.8935599999999999E-3</v>
      </c>
      <c r="V68" s="45">
        <f t="shared" si="1"/>
        <v>0.31956877133008588</v>
      </c>
    </row>
    <row r="69" spans="1:22" x14ac:dyDescent="0.35">
      <c r="A69">
        <v>1</v>
      </c>
      <c r="B69">
        <v>70</v>
      </c>
      <c r="C69">
        <v>1000</v>
      </c>
      <c r="D69">
        <v>0.6</v>
      </c>
      <c r="E69" s="38">
        <v>14.30946357</v>
      </c>
      <c r="F69">
        <v>1</v>
      </c>
      <c r="G69" s="38">
        <v>24914.130679999998</v>
      </c>
      <c r="H69" s="38">
        <v>5326.8581560000002</v>
      </c>
      <c r="I69" s="28">
        <v>3000</v>
      </c>
      <c r="J69" s="38">
        <v>2326.8581559999998</v>
      </c>
      <c r="K69" s="1">
        <v>0.56318375899999995</v>
      </c>
      <c r="L69" s="38">
        <v>162.60971720000001</v>
      </c>
      <c r="M69" s="38">
        <v>8134.5392169999996</v>
      </c>
      <c r="N69" s="38">
        <v>8184.1295019999998</v>
      </c>
      <c r="O69" s="38">
        <v>1818.0322249999999</v>
      </c>
      <c r="P69" s="27">
        <v>635.74997919999998</v>
      </c>
      <c r="Q69" s="38">
        <v>814.82160299999998</v>
      </c>
      <c r="R69">
        <v>3</v>
      </c>
      <c r="S69" s="1">
        <v>0.53638187299999995</v>
      </c>
      <c r="T69">
        <v>239</v>
      </c>
      <c r="U69" s="1">
        <v>9.8231039999999992E-3</v>
      </c>
      <c r="V69" s="45" t="str">
        <f t="shared" si="1"/>
        <v/>
      </c>
    </row>
    <row r="70" spans="1:22" x14ac:dyDescent="0.35">
      <c r="A70">
        <v>1</v>
      </c>
      <c r="B70">
        <v>70</v>
      </c>
      <c r="C70">
        <v>1000</v>
      </c>
      <c r="D70">
        <v>0.6</v>
      </c>
      <c r="E70" s="38">
        <v>14.30946357</v>
      </c>
      <c r="F70">
        <v>2</v>
      </c>
      <c r="G70" s="38">
        <v>24877.005819999998</v>
      </c>
      <c r="H70" s="38">
        <v>6639.3961550000004</v>
      </c>
      <c r="I70" s="28">
        <v>4000</v>
      </c>
      <c r="J70" s="38">
        <v>2639.3961549999999</v>
      </c>
      <c r="K70" s="1">
        <v>0.60246442700000002</v>
      </c>
      <c r="L70" s="38">
        <v>184.45108949999999</v>
      </c>
      <c r="M70" s="38">
        <v>7264.406669</v>
      </c>
      <c r="N70" s="38">
        <v>7314.2884750000003</v>
      </c>
      <c r="O70" s="38">
        <v>2062.2258849999998</v>
      </c>
      <c r="P70" s="27">
        <v>635.74997919999998</v>
      </c>
      <c r="Q70" s="38">
        <v>960.93865900000003</v>
      </c>
      <c r="R70">
        <v>4</v>
      </c>
      <c r="S70" s="1">
        <v>0.47937312700000001</v>
      </c>
      <c r="T70">
        <v>300</v>
      </c>
      <c r="U70" s="1">
        <v>2.4179697999999999E-2</v>
      </c>
      <c r="V70" s="45" t="str">
        <f t="shared" si="1"/>
        <v/>
      </c>
    </row>
    <row r="71" spans="1:22" x14ac:dyDescent="0.35">
      <c r="A71">
        <v>1</v>
      </c>
      <c r="B71">
        <v>70</v>
      </c>
      <c r="C71">
        <v>1000</v>
      </c>
      <c r="D71">
        <v>0.6</v>
      </c>
      <c r="E71" s="38">
        <v>14.30946357</v>
      </c>
      <c r="F71">
        <v>3</v>
      </c>
      <c r="G71" s="38">
        <v>34786.466339999999</v>
      </c>
      <c r="H71" s="38">
        <v>9272.8895859999993</v>
      </c>
      <c r="I71" s="28">
        <v>5000</v>
      </c>
      <c r="J71" s="38">
        <v>4272.8895860000002</v>
      </c>
      <c r="K71" s="1">
        <v>0.53920624800000005</v>
      </c>
      <c r="L71" s="38">
        <v>298.60584410000001</v>
      </c>
      <c r="M71" s="38">
        <v>9694.1803490000002</v>
      </c>
      <c r="N71" s="38">
        <v>9381.0234550000005</v>
      </c>
      <c r="O71" s="38">
        <v>4716.0301019999997</v>
      </c>
      <c r="P71" s="27">
        <v>635.74997919999998</v>
      </c>
      <c r="Q71" s="38">
        <v>1086.592864</v>
      </c>
      <c r="R71">
        <v>5</v>
      </c>
      <c r="S71" s="1">
        <v>0.61482542900000003</v>
      </c>
      <c r="T71">
        <v>300</v>
      </c>
      <c r="U71" s="1">
        <v>2.7834860999999999E-2</v>
      </c>
      <c r="V71" s="45">
        <f t="shared" si="1"/>
        <v>0.3013522328416825</v>
      </c>
    </row>
    <row r="72" spans="1:22" x14ac:dyDescent="0.35">
      <c r="A72">
        <v>1</v>
      </c>
      <c r="B72">
        <v>70</v>
      </c>
      <c r="C72">
        <v>1000</v>
      </c>
      <c r="D72">
        <v>0.4</v>
      </c>
      <c r="E72" s="38">
        <v>32.19629303</v>
      </c>
      <c r="F72">
        <v>1</v>
      </c>
      <c r="G72" s="38">
        <v>27907.798149999999</v>
      </c>
      <c r="H72" s="38">
        <v>8262.4156189999994</v>
      </c>
      <c r="I72" s="28">
        <v>3000</v>
      </c>
      <c r="J72" s="38">
        <v>5262.4156190000003</v>
      </c>
      <c r="K72" s="1">
        <v>0.36308994100000003</v>
      </c>
      <c r="L72" s="38">
        <v>163.44787199999999</v>
      </c>
      <c r="M72" s="38">
        <v>8180.6297969999996</v>
      </c>
      <c r="N72" s="38">
        <v>8182.8417360000003</v>
      </c>
      <c r="O72" s="38">
        <v>1827.4028000000001</v>
      </c>
      <c r="P72" s="27">
        <v>635.74997919999998</v>
      </c>
      <c r="Q72" s="38">
        <v>818.75821570000005</v>
      </c>
      <c r="R72">
        <v>3</v>
      </c>
      <c r="S72" s="1">
        <v>0.53629747400000005</v>
      </c>
      <c r="T72">
        <v>300</v>
      </c>
      <c r="U72" s="1">
        <v>3.2655521E-2</v>
      </c>
      <c r="V72" s="45" t="str">
        <f t="shared" si="1"/>
        <v/>
      </c>
    </row>
    <row r="73" spans="1:22" x14ac:dyDescent="0.35">
      <c r="A73">
        <v>1</v>
      </c>
      <c r="B73">
        <v>70</v>
      </c>
      <c r="C73">
        <v>1000</v>
      </c>
      <c r="D73">
        <v>0.4</v>
      </c>
      <c r="E73" s="38">
        <v>32.19629303</v>
      </c>
      <c r="F73">
        <v>2</v>
      </c>
      <c r="G73" s="38">
        <v>27655.866839999999</v>
      </c>
      <c r="H73" s="38">
        <v>6259.1106669999999</v>
      </c>
      <c r="I73" s="28">
        <v>2000</v>
      </c>
      <c r="J73" s="38">
        <v>4259.1106669999999</v>
      </c>
      <c r="K73" s="1">
        <v>0.31953421300000001</v>
      </c>
      <c r="L73" s="38">
        <v>132.2857444</v>
      </c>
      <c r="M73" s="38">
        <v>9346.2994290000006</v>
      </c>
      <c r="N73" s="38">
        <v>9245.801598</v>
      </c>
      <c r="O73" s="38">
        <v>1478.9997940000001</v>
      </c>
      <c r="P73" s="27">
        <v>635.74997919999998</v>
      </c>
      <c r="Q73" s="38">
        <v>689.90537019999999</v>
      </c>
      <c r="R73">
        <v>2</v>
      </c>
      <c r="S73" s="1">
        <v>0.60596308700000001</v>
      </c>
      <c r="T73">
        <v>300</v>
      </c>
      <c r="U73" s="1">
        <v>4.4283152999999999E-2</v>
      </c>
      <c r="V73" s="45" t="str">
        <f t="shared" si="1"/>
        <v/>
      </c>
    </row>
    <row r="74" spans="1:22" x14ac:dyDescent="0.35">
      <c r="A74">
        <v>1</v>
      </c>
      <c r="B74">
        <v>70</v>
      </c>
      <c r="C74">
        <v>1000</v>
      </c>
      <c r="D74">
        <v>0.4</v>
      </c>
      <c r="E74" s="38">
        <v>32.19629303</v>
      </c>
      <c r="F74">
        <v>3</v>
      </c>
      <c r="G74" s="38">
        <v>38857.915919999999</v>
      </c>
      <c r="H74" s="38">
        <v>10290.807709999999</v>
      </c>
      <c r="I74" s="28">
        <v>3000</v>
      </c>
      <c r="J74" s="38">
        <v>7290.8077130000001</v>
      </c>
      <c r="K74" s="1">
        <v>0.29152230600000001</v>
      </c>
      <c r="L74" s="38">
        <v>226.4486813</v>
      </c>
      <c r="M74" s="38">
        <v>12177.43663</v>
      </c>
      <c r="N74" s="38">
        <v>11359.251130000001</v>
      </c>
      <c r="O74" s="38">
        <v>3575.912276</v>
      </c>
      <c r="P74" s="27">
        <v>635.74997919999998</v>
      </c>
      <c r="Q74" s="38">
        <v>818.75818770000001</v>
      </c>
      <c r="R74">
        <v>3</v>
      </c>
      <c r="S74" s="1">
        <v>0.74447702599999999</v>
      </c>
      <c r="T74">
        <v>300</v>
      </c>
      <c r="U74" s="1">
        <v>3.5892642000000002E-2</v>
      </c>
      <c r="V74" s="45">
        <f t="shared" si="1"/>
        <v>0.30065959603288578</v>
      </c>
    </row>
    <row r="75" spans="1:22" x14ac:dyDescent="0.35">
      <c r="A75">
        <v>1</v>
      </c>
      <c r="B75">
        <v>70</v>
      </c>
      <c r="C75">
        <v>2000</v>
      </c>
      <c r="D75">
        <v>0.8</v>
      </c>
      <c r="E75" s="38">
        <v>7.4941884930000002</v>
      </c>
      <c r="F75">
        <v>1</v>
      </c>
      <c r="G75" s="38">
        <v>26512.192729999999</v>
      </c>
      <c r="H75" s="38">
        <v>5013.3249370000003</v>
      </c>
      <c r="I75" s="28">
        <v>4000</v>
      </c>
      <c r="J75" s="38">
        <v>1013.324937</v>
      </c>
      <c r="K75" s="1">
        <v>0.797873677</v>
      </c>
      <c r="L75" s="38">
        <v>135.21475040000001</v>
      </c>
      <c r="M75" s="38">
        <v>9493.3113190000004</v>
      </c>
      <c r="N75" s="38">
        <v>9172.6207040000008</v>
      </c>
      <c r="O75" s="38">
        <v>1511.746969</v>
      </c>
      <c r="P75" s="27">
        <v>635.74997919999998</v>
      </c>
      <c r="Q75" s="38">
        <v>685.43881810000005</v>
      </c>
      <c r="R75">
        <v>2</v>
      </c>
      <c r="S75" s="1">
        <v>0.60116686500000005</v>
      </c>
      <c r="T75">
        <v>265</v>
      </c>
      <c r="U75" s="1">
        <v>8.5401049999999992E-3</v>
      </c>
      <c r="V75" s="45" t="str">
        <f t="shared" si="1"/>
        <v/>
      </c>
    </row>
    <row r="76" spans="1:22" x14ac:dyDescent="0.35">
      <c r="A76">
        <v>1</v>
      </c>
      <c r="B76">
        <v>70</v>
      </c>
      <c r="C76">
        <v>2000</v>
      </c>
      <c r="D76">
        <v>0.8</v>
      </c>
      <c r="E76" s="38">
        <v>7.4941884930000002</v>
      </c>
      <c r="F76">
        <v>2</v>
      </c>
      <c r="G76" s="38">
        <v>26167.243589999998</v>
      </c>
      <c r="H76" s="38">
        <v>4986.6754229999997</v>
      </c>
      <c r="I76" s="28">
        <v>4000</v>
      </c>
      <c r="J76" s="38">
        <v>986.67542289999994</v>
      </c>
      <c r="K76" s="1">
        <v>0.80213762899999996</v>
      </c>
      <c r="L76" s="38">
        <v>131.6587078</v>
      </c>
      <c r="M76" s="38">
        <v>9261.3268910000006</v>
      </c>
      <c r="N76" s="38">
        <v>9126.0628629999992</v>
      </c>
      <c r="O76" s="38">
        <v>1471.989354</v>
      </c>
      <c r="P76" s="27">
        <v>635.74997919999998</v>
      </c>
      <c r="Q76" s="38">
        <v>685.43908039999997</v>
      </c>
      <c r="R76">
        <v>2</v>
      </c>
      <c r="S76" s="1">
        <v>0.59811549799999997</v>
      </c>
      <c r="T76">
        <v>88</v>
      </c>
      <c r="U76" s="1">
        <v>8.6833369999999993E-3</v>
      </c>
      <c r="V76" s="45" t="str">
        <f t="shared" si="1"/>
        <v/>
      </c>
    </row>
    <row r="77" spans="1:22" x14ac:dyDescent="0.35">
      <c r="A77">
        <v>1</v>
      </c>
      <c r="B77">
        <v>70</v>
      </c>
      <c r="C77">
        <v>2000</v>
      </c>
      <c r="D77">
        <v>0.8</v>
      </c>
      <c r="E77" s="38">
        <v>7.4941884930000002</v>
      </c>
      <c r="F77">
        <v>3</v>
      </c>
      <c r="G77" s="38">
        <v>36453.179389999998</v>
      </c>
      <c r="H77" s="38">
        <v>9971.3888999999999</v>
      </c>
      <c r="I77" s="28">
        <v>8000</v>
      </c>
      <c r="J77" s="38">
        <v>1971.3888999999999</v>
      </c>
      <c r="K77" s="1">
        <v>0.80229545599999996</v>
      </c>
      <c r="L77" s="38">
        <v>263.05543340000003</v>
      </c>
      <c r="M77" s="38">
        <v>10771.150170000001</v>
      </c>
      <c r="N77" s="38">
        <v>9965.6520419999997</v>
      </c>
      <c r="O77" s="38">
        <v>4154.9719160000004</v>
      </c>
      <c r="P77" s="27">
        <v>635.74997919999998</v>
      </c>
      <c r="Q77" s="38">
        <v>954.26638449999996</v>
      </c>
      <c r="R77">
        <v>4</v>
      </c>
      <c r="S77" s="1">
        <v>0.65314155900000004</v>
      </c>
      <c r="T77">
        <v>300</v>
      </c>
      <c r="U77" s="1">
        <v>2.7618309000000001E-2</v>
      </c>
      <c r="V77" s="45">
        <f t="shared" si="1"/>
        <v>0.30801880322777148</v>
      </c>
    </row>
    <row r="78" spans="1:22" x14ac:dyDescent="0.35">
      <c r="A78">
        <v>1</v>
      </c>
      <c r="B78">
        <v>70</v>
      </c>
      <c r="C78">
        <v>2000</v>
      </c>
      <c r="D78">
        <v>0.6</v>
      </c>
      <c r="E78" s="38">
        <v>19.98450265</v>
      </c>
      <c r="F78">
        <v>1</v>
      </c>
      <c r="G78" s="38">
        <v>28201.070609999999</v>
      </c>
      <c r="H78" s="38">
        <v>6702.2005550000003</v>
      </c>
      <c r="I78" s="28">
        <v>4000</v>
      </c>
      <c r="J78" s="38">
        <v>2702.2005549999999</v>
      </c>
      <c r="K78" s="1">
        <v>0.59681890599999998</v>
      </c>
      <c r="L78" s="38">
        <v>135.21475040000001</v>
      </c>
      <c r="M78" s="38">
        <v>9493.3113190000004</v>
      </c>
      <c r="N78" s="38">
        <v>9172.6207040000008</v>
      </c>
      <c r="O78" s="38">
        <v>1511.7478269999999</v>
      </c>
      <c r="P78" s="27">
        <v>635.74997919999998</v>
      </c>
      <c r="Q78" s="38">
        <v>685.44022270000005</v>
      </c>
      <c r="R78">
        <v>2</v>
      </c>
      <c r="S78" s="1">
        <v>0.60116686500000005</v>
      </c>
      <c r="T78">
        <v>112</v>
      </c>
      <c r="U78" s="1">
        <v>9.240748E-3</v>
      </c>
      <c r="V78" s="45" t="str">
        <f t="shared" si="1"/>
        <v/>
      </c>
    </row>
    <row r="79" spans="1:22" x14ac:dyDescent="0.35">
      <c r="A79">
        <v>1</v>
      </c>
      <c r="B79">
        <v>70</v>
      </c>
      <c r="C79">
        <v>2000</v>
      </c>
      <c r="D79">
        <v>0.6</v>
      </c>
      <c r="E79" s="38">
        <v>19.98450265</v>
      </c>
      <c r="F79">
        <v>2</v>
      </c>
      <c r="G79" s="38">
        <v>27857.468540000002</v>
      </c>
      <c r="H79" s="38">
        <v>6571.5606269999998</v>
      </c>
      <c r="I79" s="28">
        <v>4000</v>
      </c>
      <c r="J79" s="38">
        <v>2571.5606269999998</v>
      </c>
      <c r="K79" s="1">
        <v>0.60868341999999998</v>
      </c>
      <c r="L79" s="38">
        <v>128.67773890000001</v>
      </c>
      <c r="M79" s="38">
        <v>9316.8606830000008</v>
      </c>
      <c r="N79" s="38">
        <v>9225.2946319999992</v>
      </c>
      <c r="O79" s="38">
        <v>1438.660871</v>
      </c>
      <c r="P79" s="27">
        <v>635.74997919999998</v>
      </c>
      <c r="Q79" s="38">
        <v>669.34174870000004</v>
      </c>
      <c r="R79">
        <v>2</v>
      </c>
      <c r="S79" s="1">
        <v>0.60461907500000001</v>
      </c>
      <c r="T79">
        <v>300</v>
      </c>
      <c r="U79" s="1">
        <v>1.774251E-2</v>
      </c>
      <c r="V79" s="45" t="str">
        <f t="shared" si="1"/>
        <v/>
      </c>
    </row>
    <row r="80" spans="1:22" x14ac:dyDescent="0.35">
      <c r="A80">
        <v>1</v>
      </c>
      <c r="B80">
        <v>70</v>
      </c>
      <c r="C80">
        <v>2000</v>
      </c>
      <c r="D80">
        <v>0.6</v>
      </c>
      <c r="E80" s="38">
        <v>19.98450265</v>
      </c>
      <c r="F80">
        <v>3</v>
      </c>
      <c r="G80" s="38">
        <v>38953.035839999997</v>
      </c>
      <c r="H80" s="38">
        <v>7771.699791</v>
      </c>
      <c r="I80" s="28">
        <v>4000</v>
      </c>
      <c r="J80" s="38">
        <v>3771.699791</v>
      </c>
      <c r="K80" s="1">
        <v>0.51468791999999997</v>
      </c>
      <c r="L80" s="38">
        <v>188.7311468</v>
      </c>
      <c r="M80" s="38">
        <v>14862.686729999999</v>
      </c>
      <c r="N80" s="38">
        <v>12013.71046</v>
      </c>
      <c r="O80" s="38">
        <v>2983.7423789999998</v>
      </c>
      <c r="P80" s="27">
        <v>635.74997919999998</v>
      </c>
      <c r="Q80" s="38">
        <v>685.44650660000002</v>
      </c>
      <c r="R80">
        <v>2</v>
      </c>
      <c r="S80" s="1">
        <v>0.78736981299999997</v>
      </c>
      <c r="T80">
        <v>300</v>
      </c>
      <c r="U80" s="1">
        <v>6.1156848E-2</v>
      </c>
      <c r="V80" s="45">
        <f t="shared" si="1"/>
        <v>0.30513644431991949</v>
      </c>
    </row>
    <row r="81" spans="1:22" x14ac:dyDescent="0.35">
      <c r="A81">
        <v>1</v>
      </c>
      <c r="B81">
        <v>70</v>
      </c>
      <c r="C81">
        <v>2000</v>
      </c>
      <c r="D81">
        <v>0.4</v>
      </c>
      <c r="E81" s="38">
        <v>44.965130960000003</v>
      </c>
      <c r="F81">
        <v>1</v>
      </c>
      <c r="G81" s="38">
        <v>31012.851930000001</v>
      </c>
      <c r="H81" s="38">
        <v>6337.4457430000002</v>
      </c>
      <c r="I81" s="28">
        <v>2000</v>
      </c>
      <c r="J81" s="38">
        <v>4337.4457430000002</v>
      </c>
      <c r="K81" s="1">
        <v>0.31558455600000002</v>
      </c>
      <c r="L81" s="38">
        <v>96.462427919999996</v>
      </c>
      <c r="M81" s="38">
        <v>11468.46773</v>
      </c>
      <c r="N81" s="38">
        <v>11000.79672</v>
      </c>
      <c r="O81" s="38">
        <v>1078.482769</v>
      </c>
      <c r="P81" s="27">
        <v>635.74997919999998</v>
      </c>
      <c r="Q81" s="38">
        <v>491.90898220000003</v>
      </c>
      <c r="R81">
        <v>1</v>
      </c>
      <c r="S81" s="1">
        <v>0.72098418600000003</v>
      </c>
      <c r="T81">
        <v>300</v>
      </c>
      <c r="U81" s="1">
        <v>1.4314273000000001E-2</v>
      </c>
      <c r="V81" s="45" t="str">
        <f t="shared" si="1"/>
        <v/>
      </c>
    </row>
    <row r="82" spans="1:22" x14ac:dyDescent="0.35">
      <c r="A82">
        <v>1</v>
      </c>
      <c r="B82">
        <v>70</v>
      </c>
      <c r="C82">
        <v>2000</v>
      </c>
      <c r="D82">
        <v>0.4</v>
      </c>
      <c r="E82" s="38">
        <v>44.965130960000003</v>
      </c>
      <c r="F82">
        <v>2</v>
      </c>
      <c r="G82" s="38">
        <v>30408.76107</v>
      </c>
      <c r="H82" s="38">
        <v>6232.9363869999997</v>
      </c>
      <c r="I82" s="28">
        <v>2000</v>
      </c>
      <c r="J82" s="38">
        <v>4232.9363869999997</v>
      </c>
      <c r="K82" s="1">
        <v>0.320876049</v>
      </c>
      <c r="L82" s="38">
        <v>94.138196289999996</v>
      </c>
      <c r="M82" s="38">
        <v>11143.99826</v>
      </c>
      <c r="N82" s="38">
        <v>10851.667439999999</v>
      </c>
      <c r="O82" s="38">
        <v>1052.4976959999999</v>
      </c>
      <c r="P82" s="27">
        <v>635.74997919999998</v>
      </c>
      <c r="Q82" s="38">
        <v>491.91130199999998</v>
      </c>
      <c r="R82">
        <v>1</v>
      </c>
      <c r="S82" s="1">
        <v>0.71121036199999998</v>
      </c>
      <c r="T82">
        <v>128</v>
      </c>
      <c r="U82" s="1">
        <v>9.4607279999999998E-3</v>
      </c>
      <c r="V82" s="45" t="str">
        <f t="shared" si="1"/>
        <v/>
      </c>
    </row>
    <row r="83" spans="1:22" x14ac:dyDescent="0.35">
      <c r="A83">
        <v>1</v>
      </c>
      <c r="B83">
        <v>70</v>
      </c>
      <c r="C83">
        <v>2000</v>
      </c>
      <c r="D83">
        <v>0.4</v>
      </c>
      <c r="E83" s="38">
        <v>44.965130960000003</v>
      </c>
      <c r="F83">
        <v>3</v>
      </c>
      <c r="G83" s="38">
        <v>43744.59618</v>
      </c>
      <c r="H83" s="38">
        <v>12486.32062</v>
      </c>
      <c r="I83" s="28">
        <v>4000</v>
      </c>
      <c r="J83" s="38">
        <v>8486.3206190000001</v>
      </c>
      <c r="K83" s="1">
        <v>0.320350576</v>
      </c>
      <c r="L83" s="38">
        <v>188.7311468</v>
      </c>
      <c r="M83" s="38">
        <v>15001.54155</v>
      </c>
      <c r="N83" s="38">
        <v>11951.80942</v>
      </c>
      <c r="O83" s="38">
        <v>2983.7359940000001</v>
      </c>
      <c r="P83" s="27">
        <v>635.74997919999998</v>
      </c>
      <c r="Q83" s="38">
        <v>685.43861179999999</v>
      </c>
      <c r="R83">
        <v>2</v>
      </c>
      <c r="S83" s="1">
        <v>0.783312864</v>
      </c>
      <c r="T83">
        <v>300</v>
      </c>
      <c r="U83" s="1">
        <v>9.3266774999999996E-2</v>
      </c>
      <c r="V83" s="45">
        <f t="shared" si="1"/>
        <v>0.28779799091241709</v>
      </c>
    </row>
    <row r="84" spans="1:22" x14ac:dyDescent="0.35">
      <c r="A84">
        <v>1</v>
      </c>
      <c r="B84">
        <v>100</v>
      </c>
      <c r="C84">
        <v>500</v>
      </c>
      <c r="D84">
        <v>0.8</v>
      </c>
      <c r="E84" s="38">
        <v>3.246448204</v>
      </c>
      <c r="F84">
        <v>1</v>
      </c>
      <c r="G84" s="38">
        <v>20249.19268</v>
      </c>
      <c r="H84" s="38">
        <v>3760.791107</v>
      </c>
      <c r="I84" s="28">
        <v>3000</v>
      </c>
      <c r="J84" s="38">
        <v>760.79110649999996</v>
      </c>
      <c r="K84" s="1">
        <v>0.79770450299999995</v>
      </c>
      <c r="L84" s="38">
        <v>234.34557799999999</v>
      </c>
      <c r="M84" s="38">
        <v>5970.1089819999997</v>
      </c>
      <c r="N84" s="38">
        <v>6070.3566899999996</v>
      </c>
      <c r="O84" s="38">
        <v>2620.0635390000002</v>
      </c>
      <c r="P84" s="27">
        <v>635.74997919999998</v>
      </c>
      <c r="Q84" s="38">
        <v>1192.122388</v>
      </c>
      <c r="R84">
        <v>6</v>
      </c>
      <c r="S84" s="1">
        <v>0.22762738800000001</v>
      </c>
      <c r="T84">
        <v>44</v>
      </c>
      <c r="U84" s="1">
        <v>4.9809219999999996E-3</v>
      </c>
      <c r="V84" s="45" t="str">
        <f t="shared" si="1"/>
        <v/>
      </c>
    </row>
    <row r="85" spans="1:22" x14ac:dyDescent="0.35">
      <c r="A85">
        <v>1</v>
      </c>
      <c r="B85">
        <v>100</v>
      </c>
      <c r="C85">
        <v>500</v>
      </c>
      <c r="D85">
        <v>0.8</v>
      </c>
      <c r="E85" s="38">
        <v>3.246448204</v>
      </c>
      <c r="F85">
        <v>2</v>
      </c>
      <c r="G85" s="38">
        <v>20009.85281</v>
      </c>
      <c r="H85" s="38">
        <v>3741.4738609999999</v>
      </c>
      <c r="I85" s="28">
        <v>3000</v>
      </c>
      <c r="J85" s="38">
        <v>741.47386100000006</v>
      </c>
      <c r="K85" s="1">
        <v>0.80182305499999995</v>
      </c>
      <c r="L85" s="38">
        <v>228.39540880000001</v>
      </c>
      <c r="M85" s="38">
        <v>5898.4391930000002</v>
      </c>
      <c r="N85" s="38">
        <v>5989.3790879999997</v>
      </c>
      <c r="O85" s="38">
        <v>2553.5380460000001</v>
      </c>
      <c r="P85" s="27">
        <v>635.74997919999998</v>
      </c>
      <c r="Q85" s="38">
        <v>1191.272645</v>
      </c>
      <c r="R85">
        <v>6</v>
      </c>
      <c r="S85" s="1">
        <v>0.224590875</v>
      </c>
      <c r="T85">
        <v>60</v>
      </c>
      <c r="U85" s="1">
        <v>5.0550109999999999E-3</v>
      </c>
      <c r="V85" s="45" t="str">
        <f t="shared" si="1"/>
        <v/>
      </c>
    </row>
    <row r="86" spans="1:22" x14ac:dyDescent="0.35">
      <c r="A86">
        <v>1</v>
      </c>
      <c r="B86">
        <v>100</v>
      </c>
      <c r="C86">
        <v>500</v>
      </c>
      <c r="D86">
        <v>0.8</v>
      </c>
      <c r="E86" s="38">
        <v>3.246448204</v>
      </c>
      <c r="F86">
        <v>3</v>
      </c>
      <c r="G86" s="38">
        <v>28146.84834</v>
      </c>
      <c r="H86" s="38">
        <v>4649.5391820000004</v>
      </c>
      <c r="I86" s="28">
        <v>3500</v>
      </c>
      <c r="J86" s="38">
        <v>1149.539182</v>
      </c>
      <c r="K86" s="1">
        <v>0.752762771</v>
      </c>
      <c r="L86" s="38">
        <v>354.09132579999999</v>
      </c>
      <c r="M86" s="38">
        <v>7916.9197549999999</v>
      </c>
      <c r="N86" s="38">
        <v>8064.7984569999999</v>
      </c>
      <c r="O86" s="38">
        <v>5590.2378289999997</v>
      </c>
      <c r="P86" s="27">
        <v>635.74997919999998</v>
      </c>
      <c r="Q86" s="38">
        <v>1289.6031399999999</v>
      </c>
      <c r="R86">
        <v>7</v>
      </c>
      <c r="S86" s="1">
        <v>0.30241534399999997</v>
      </c>
      <c r="T86">
        <v>300</v>
      </c>
      <c r="U86" s="1">
        <v>1.003102E-2</v>
      </c>
      <c r="V86" s="45">
        <f t="shared" si="1"/>
        <v>0.3008565405011544</v>
      </c>
    </row>
    <row r="87" spans="1:22" x14ac:dyDescent="0.35">
      <c r="A87">
        <v>1</v>
      </c>
      <c r="B87">
        <v>100</v>
      </c>
      <c r="C87">
        <v>500</v>
      </c>
      <c r="D87">
        <v>0.6</v>
      </c>
      <c r="E87" s="38">
        <v>8.6571952109999994</v>
      </c>
      <c r="F87">
        <v>1</v>
      </c>
      <c r="G87" s="38">
        <v>21500.378280000001</v>
      </c>
      <c r="H87" s="38">
        <v>4361.7384359999996</v>
      </c>
      <c r="I87" s="28">
        <v>2500</v>
      </c>
      <c r="J87" s="38">
        <v>1861.7384360000001</v>
      </c>
      <c r="K87" s="1">
        <v>0.57316595999999997</v>
      </c>
      <c r="L87" s="38">
        <v>215.050984</v>
      </c>
      <c r="M87" s="38">
        <v>6463.4354759999997</v>
      </c>
      <c r="N87" s="38">
        <v>6544.2922589999998</v>
      </c>
      <c r="O87" s="38">
        <v>2404.3431810000002</v>
      </c>
      <c r="P87" s="27">
        <v>635.74997919999998</v>
      </c>
      <c r="Q87" s="38">
        <v>1090.8189440000001</v>
      </c>
      <c r="R87">
        <v>5</v>
      </c>
      <c r="S87" s="1">
        <v>0.245399114</v>
      </c>
      <c r="T87">
        <v>75</v>
      </c>
      <c r="U87" s="1">
        <v>6.7321610000000004E-3</v>
      </c>
      <c r="V87" s="45" t="str">
        <f t="shared" si="1"/>
        <v/>
      </c>
    </row>
    <row r="88" spans="1:22" x14ac:dyDescent="0.35">
      <c r="A88">
        <v>1</v>
      </c>
      <c r="B88">
        <v>100</v>
      </c>
      <c r="C88">
        <v>500</v>
      </c>
      <c r="D88">
        <v>0.6</v>
      </c>
      <c r="E88" s="38">
        <v>8.6571952109999994</v>
      </c>
      <c r="F88">
        <v>2</v>
      </c>
      <c r="G88" s="38">
        <v>21223.506600000001</v>
      </c>
      <c r="H88" s="38">
        <v>4977.784686</v>
      </c>
      <c r="I88" s="28">
        <v>3000</v>
      </c>
      <c r="J88" s="38">
        <v>1977.784686</v>
      </c>
      <c r="K88" s="1">
        <v>0.60267773499999999</v>
      </c>
      <c r="L88" s="38">
        <v>228.45557830000001</v>
      </c>
      <c r="M88" s="38">
        <v>5887.9339989999999</v>
      </c>
      <c r="N88" s="38">
        <v>5978.5003610000003</v>
      </c>
      <c r="O88" s="38">
        <v>2554.2112010000001</v>
      </c>
      <c r="P88" s="27">
        <v>635.74997919999998</v>
      </c>
      <c r="Q88" s="38">
        <v>1189.3263730000001</v>
      </c>
      <c r="R88">
        <v>6</v>
      </c>
      <c r="S88" s="1">
        <v>0.224182942</v>
      </c>
      <c r="T88">
        <v>63</v>
      </c>
      <c r="U88" s="1">
        <v>7.6031060000000001E-3</v>
      </c>
      <c r="V88" s="45" t="str">
        <f t="shared" si="1"/>
        <v/>
      </c>
    </row>
    <row r="89" spans="1:22" x14ac:dyDescent="0.35">
      <c r="A89">
        <v>1</v>
      </c>
      <c r="B89">
        <v>100</v>
      </c>
      <c r="C89">
        <v>500</v>
      </c>
      <c r="D89">
        <v>0.6</v>
      </c>
      <c r="E89" s="38">
        <v>8.6571952109999994</v>
      </c>
      <c r="F89">
        <v>3</v>
      </c>
      <c r="G89" s="38">
        <v>29920.867539999999</v>
      </c>
      <c r="H89" s="38">
        <v>5813.9805340000003</v>
      </c>
      <c r="I89" s="28">
        <v>3000</v>
      </c>
      <c r="J89" s="38">
        <v>2813.9805339999998</v>
      </c>
      <c r="K89" s="1">
        <v>0.51599759999999995</v>
      </c>
      <c r="L89" s="38">
        <v>325.04527250000001</v>
      </c>
      <c r="M89" s="38">
        <v>8514.75389</v>
      </c>
      <c r="N89" s="38">
        <v>8642.7747039999995</v>
      </c>
      <c r="O89" s="38">
        <v>5130.5119709999999</v>
      </c>
      <c r="P89" s="27">
        <v>635.74997919999998</v>
      </c>
      <c r="Q89" s="38">
        <v>1183.0964630000001</v>
      </c>
      <c r="R89">
        <v>6</v>
      </c>
      <c r="S89" s="1">
        <v>0.32408840799999999</v>
      </c>
      <c r="T89">
        <v>173</v>
      </c>
      <c r="U89" s="1">
        <v>8.7399109999999995E-3</v>
      </c>
      <c r="V89" s="45">
        <f t="shared" si="1"/>
        <v>0.29966884743651617</v>
      </c>
    </row>
    <row r="90" spans="1:22" x14ac:dyDescent="0.35">
      <c r="A90">
        <v>1</v>
      </c>
      <c r="B90">
        <v>100</v>
      </c>
      <c r="C90">
        <v>500</v>
      </c>
      <c r="D90">
        <v>0.4</v>
      </c>
      <c r="E90" s="38">
        <v>19.478689230000001</v>
      </c>
      <c r="F90">
        <v>1</v>
      </c>
      <c r="G90" s="38">
        <v>23903.698509999998</v>
      </c>
      <c r="H90" s="38">
        <v>5688.6080030000003</v>
      </c>
      <c r="I90" s="28">
        <v>2000</v>
      </c>
      <c r="J90" s="38">
        <v>3688.6080029999998</v>
      </c>
      <c r="K90" s="1">
        <v>0.35157985899999999</v>
      </c>
      <c r="L90" s="38">
        <v>189.36633230000001</v>
      </c>
      <c r="M90" s="38">
        <v>7223.9737709999999</v>
      </c>
      <c r="N90" s="38">
        <v>7283.9335380000002</v>
      </c>
      <c r="O90" s="38">
        <v>2117.180018</v>
      </c>
      <c r="P90" s="27">
        <v>635.74997919999998</v>
      </c>
      <c r="Q90" s="38">
        <v>954.25320239999996</v>
      </c>
      <c r="R90">
        <v>4</v>
      </c>
      <c r="S90" s="1">
        <v>0.27313432300000001</v>
      </c>
      <c r="T90">
        <v>300</v>
      </c>
      <c r="U90" s="1">
        <v>1.5076498000000001E-2</v>
      </c>
      <c r="V90" s="45" t="str">
        <f t="shared" si="1"/>
        <v/>
      </c>
    </row>
    <row r="91" spans="1:22" x14ac:dyDescent="0.35">
      <c r="A91">
        <v>1</v>
      </c>
      <c r="B91">
        <v>100</v>
      </c>
      <c r="C91">
        <v>500</v>
      </c>
      <c r="D91">
        <v>0.4</v>
      </c>
      <c r="E91" s="38">
        <v>19.478689230000001</v>
      </c>
      <c r="F91">
        <v>2</v>
      </c>
      <c r="G91" s="38">
        <v>23789.961670000001</v>
      </c>
      <c r="H91" s="38">
        <v>7419.2562809999999</v>
      </c>
      <c r="I91" s="28">
        <v>3000</v>
      </c>
      <c r="J91" s="38">
        <v>4419.2562809999999</v>
      </c>
      <c r="K91" s="1">
        <v>0.404353197</v>
      </c>
      <c r="L91" s="38">
        <v>226.8764687</v>
      </c>
      <c r="M91" s="38">
        <v>5965.4666010000001</v>
      </c>
      <c r="N91" s="38">
        <v>6050.3666439999997</v>
      </c>
      <c r="O91" s="38">
        <v>2536.5560879999998</v>
      </c>
      <c r="P91" s="27">
        <v>635.74997919999998</v>
      </c>
      <c r="Q91" s="38">
        <v>1182.5660809999999</v>
      </c>
      <c r="R91">
        <v>6</v>
      </c>
      <c r="S91" s="1">
        <v>0.22687779799999999</v>
      </c>
      <c r="T91">
        <v>300</v>
      </c>
      <c r="U91" s="1">
        <v>2.9985538999999999E-2</v>
      </c>
      <c r="V91" s="45" t="str">
        <f t="shared" si="1"/>
        <v/>
      </c>
    </row>
    <row r="92" spans="1:22" x14ac:dyDescent="0.35">
      <c r="A92">
        <v>1</v>
      </c>
      <c r="B92">
        <v>100</v>
      </c>
      <c r="C92">
        <v>500</v>
      </c>
      <c r="D92">
        <v>0.4</v>
      </c>
      <c r="E92" s="38">
        <v>19.478689230000001</v>
      </c>
      <c r="F92">
        <v>3</v>
      </c>
      <c r="G92" s="38">
        <v>34510.148730000001</v>
      </c>
      <c r="H92" s="38">
        <v>10380.156709999999</v>
      </c>
      <c r="I92" s="28">
        <v>3500</v>
      </c>
      <c r="J92" s="38">
        <v>6880.1567089999999</v>
      </c>
      <c r="K92" s="1">
        <v>0.337181807</v>
      </c>
      <c r="L92" s="38">
        <v>353.21456139999998</v>
      </c>
      <c r="M92" s="38">
        <v>8246.0483559999993</v>
      </c>
      <c r="N92" s="38">
        <v>8384.3962479999991</v>
      </c>
      <c r="O92" s="38">
        <v>5575.4912700000004</v>
      </c>
      <c r="P92" s="27">
        <v>635.74997919999998</v>
      </c>
      <c r="Q92" s="38">
        <v>1288.306165</v>
      </c>
      <c r="R92">
        <v>7</v>
      </c>
      <c r="S92" s="1">
        <v>0.31439968299999999</v>
      </c>
      <c r="T92">
        <v>300</v>
      </c>
      <c r="U92" s="1">
        <v>4.8205011999999998E-2</v>
      </c>
      <c r="V92" s="45">
        <f t="shared" si="1"/>
        <v>0.27642062698153769</v>
      </c>
    </row>
    <row r="93" spans="1:22" x14ac:dyDescent="0.35">
      <c r="A93">
        <v>1</v>
      </c>
      <c r="B93">
        <v>100</v>
      </c>
      <c r="C93">
        <v>1000</v>
      </c>
      <c r="D93">
        <v>0.8</v>
      </c>
      <c r="E93" s="38">
        <v>5.6538693999999996</v>
      </c>
      <c r="F93">
        <v>1</v>
      </c>
      <c r="G93" s="38">
        <v>23369.048610000002</v>
      </c>
      <c r="H93" s="38">
        <v>5071.4018640000004</v>
      </c>
      <c r="I93" s="28">
        <v>4000</v>
      </c>
      <c r="J93" s="38">
        <v>1071.4018639999999</v>
      </c>
      <c r="K93" s="1">
        <v>0.78873654800000004</v>
      </c>
      <c r="L93" s="38">
        <v>189.49882460000001</v>
      </c>
      <c r="M93" s="38">
        <v>7270.1564969999999</v>
      </c>
      <c r="N93" s="38">
        <v>7321.1006379999999</v>
      </c>
      <c r="O93" s="38">
        <v>2118.6615270000002</v>
      </c>
      <c r="P93" s="27">
        <v>635.74997919999998</v>
      </c>
      <c r="Q93" s="38">
        <v>951.97810460000005</v>
      </c>
      <c r="R93">
        <v>4</v>
      </c>
      <c r="S93" s="1">
        <v>0.27452802199999998</v>
      </c>
      <c r="T93">
        <v>63</v>
      </c>
      <c r="U93" s="1">
        <v>9.9402120000000004E-3</v>
      </c>
      <c r="V93" s="45" t="str">
        <f t="shared" si="1"/>
        <v/>
      </c>
    </row>
    <row r="94" spans="1:22" x14ac:dyDescent="0.35">
      <c r="A94">
        <v>1</v>
      </c>
      <c r="B94">
        <v>100</v>
      </c>
      <c r="C94">
        <v>1000</v>
      </c>
      <c r="D94">
        <v>0.8</v>
      </c>
      <c r="E94" s="38">
        <v>5.6538693999999996</v>
      </c>
      <c r="F94">
        <v>2</v>
      </c>
      <c r="G94" s="38">
        <v>23158.559539999998</v>
      </c>
      <c r="H94" s="38">
        <v>5034.3865949999999</v>
      </c>
      <c r="I94" s="28">
        <v>4000</v>
      </c>
      <c r="J94" s="38">
        <v>1034.3865949999999</v>
      </c>
      <c r="K94" s="1">
        <v>0.79453572400000005</v>
      </c>
      <c r="L94" s="38">
        <v>182.95197519999999</v>
      </c>
      <c r="M94" s="38">
        <v>7217.0423250000003</v>
      </c>
      <c r="N94" s="38">
        <v>7270.1115630000004</v>
      </c>
      <c r="O94" s="38">
        <v>2045.465316</v>
      </c>
      <c r="P94" s="27">
        <v>635.74997919999998</v>
      </c>
      <c r="Q94" s="38">
        <v>955.80376569999999</v>
      </c>
      <c r="R94">
        <v>4</v>
      </c>
      <c r="S94" s="1">
        <v>0.27261602400000001</v>
      </c>
      <c r="T94">
        <v>161</v>
      </c>
      <c r="U94" s="1">
        <v>9.4634139999999999E-3</v>
      </c>
      <c r="V94" s="45" t="str">
        <f t="shared" si="1"/>
        <v/>
      </c>
    </row>
    <row r="95" spans="1:22" x14ac:dyDescent="0.35">
      <c r="A95">
        <v>1</v>
      </c>
      <c r="B95">
        <v>100</v>
      </c>
      <c r="C95">
        <v>1000</v>
      </c>
      <c r="D95">
        <v>0.8</v>
      </c>
      <c r="E95" s="38">
        <v>5.6538693999999996</v>
      </c>
      <c r="F95">
        <v>3</v>
      </c>
      <c r="G95" s="38">
        <v>31752.818670000001</v>
      </c>
      <c r="H95" s="38">
        <v>6697.020536</v>
      </c>
      <c r="I95" s="28">
        <v>5000</v>
      </c>
      <c r="J95" s="38">
        <v>1697.020536</v>
      </c>
      <c r="K95" s="1">
        <v>0.74660066700000005</v>
      </c>
      <c r="L95" s="38">
        <v>300.15201089999999</v>
      </c>
      <c r="M95" s="38">
        <v>9243.4506849999998</v>
      </c>
      <c r="N95" s="38">
        <v>9345.1563299999998</v>
      </c>
      <c r="O95" s="38">
        <v>4740.9414630000001</v>
      </c>
      <c r="P95" s="27">
        <v>635.74997919999998</v>
      </c>
      <c r="Q95" s="38">
        <v>1090.499679</v>
      </c>
      <c r="R95">
        <v>5</v>
      </c>
      <c r="S95" s="1">
        <v>0.35042644699999997</v>
      </c>
      <c r="T95">
        <v>145</v>
      </c>
      <c r="U95" s="1">
        <v>6.6208320000000001E-3</v>
      </c>
      <c r="V95" s="45">
        <f t="shared" si="1"/>
        <v>0.31754887189489023</v>
      </c>
    </row>
    <row r="96" spans="1:22" x14ac:dyDescent="0.35">
      <c r="A96">
        <v>1</v>
      </c>
      <c r="B96">
        <v>100</v>
      </c>
      <c r="C96">
        <v>1000</v>
      </c>
      <c r="D96">
        <v>0.6</v>
      </c>
      <c r="E96" s="38">
        <v>15.076985069999999</v>
      </c>
      <c r="F96">
        <v>1</v>
      </c>
      <c r="G96" s="38">
        <v>25084.97466</v>
      </c>
      <c r="H96" s="38">
        <v>5464.3011180000003</v>
      </c>
      <c r="I96" s="28">
        <v>3000</v>
      </c>
      <c r="J96" s="38">
        <v>2464.3011179999999</v>
      </c>
      <c r="K96" s="1">
        <v>0.54901805999999997</v>
      </c>
      <c r="L96" s="38">
        <v>163.44787199999999</v>
      </c>
      <c r="M96" s="38">
        <v>8150.6910559999997</v>
      </c>
      <c r="N96" s="38">
        <v>8188.0713830000004</v>
      </c>
      <c r="O96" s="38">
        <v>1827.402799</v>
      </c>
      <c r="P96" s="27">
        <v>635.74997919999998</v>
      </c>
      <c r="Q96" s="38">
        <v>818.75832019999996</v>
      </c>
      <c r="R96">
        <v>3</v>
      </c>
      <c r="S96" s="1">
        <v>0.307037856</v>
      </c>
      <c r="T96">
        <v>132</v>
      </c>
      <c r="U96" s="1">
        <v>9.6388180000000004E-3</v>
      </c>
      <c r="V96" s="45" t="str">
        <f t="shared" si="1"/>
        <v/>
      </c>
    </row>
    <row r="97" spans="1:22" x14ac:dyDescent="0.35">
      <c r="A97">
        <v>1</v>
      </c>
      <c r="B97">
        <v>100</v>
      </c>
      <c r="C97">
        <v>1000</v>
      </c>
      <c r="D97">
        <v>0.6</v>
      </c>
      <c r="E97" s="38">
        <v>15.076985069999999</v>
      </c>
      <c r="F97">
        <v>2</v>
      </c>
      <c r="G97" s="38">
        <v>24976.335210000001</v>
      </c>
      <c r="H97" s="38">
        <v>5401.4274599999999</v>
      </c>
      <c r="I97" s="28">
        <v>3000</v>
      </c>
      <c r="J97" s="38">
        <v>2401.4274599999999</v>
      </c>
      <c r="K97" s="1">
        <v>0.55540873599999996</v>
      </c>
      <c r="L97" s="38">
        <v>159.27768</v>
      </c>
      <c r="M97" s="38">
        <v>8148.7764029999998</v>
      </c>
      <c r="N97" s="38">
        <v>8179.4756280000001</v>
      </c>
      <c r="O97" s="38">
        <v>1780.7788680000001</v>
      </c>
      <c r="P97" s="27">
        <v>635.74997919999998</v>
      </c>
      <c r="Q97" s="38">
        <v>830.12686840000003</v>
      </c>
      <c r="R97">
        <v>3</v>
      </c>
      <c r="S97" s="1">
        <v>0.30671553099999999</v>
      </c>
      <c r="T97">
        <v>300</v>
      </c>
      <c r="U97" s="1">
        <v>3.2479320999999998E-2</v>
      </c>
      <c r="V97" s="45" t="str">
        <f t="shared" si="1"/>
        <v/>
      </c>
    </row>
    <row r="98" spans="1:22" x14ac:dyDescent="0.35">
      <c r="A98">
        <v>1</v>
      </c>
      <c r="B98">
        <v>100</v>
      </c>
      <c r="C98">
        <v>1000</v>
      </c>
      <c r="D98">
        <v>0.6</v>
      </c>
      <c r="E98" s="38">
        <v>15.076985069999999</v>
      </c>
      <c r="F98">
        <v>3</v>
      </c>
      <c r="G98" s="38">
        <v>34480.617050000001</v>
      </c>
      <c r="H98" s="38">
        <v>7965.7854790000001</v>
      </c>
      <c r="I98" s="28">
        <v>4000</v>
      </c>
      <c r="J98" s="38">
        <v>3965.7854790000001</v>
      </c>
      <c r="K98" s="1">
        <v>0.50214759200000003</v>
      </c>
      <c r="L98" s="38">
        <v>263.03570450000001</v>
      </c>
      <c r="M98" s="38">
        <v>10345.12657</v>
      </c>
      <c r="N98" s="38">
        <v>10424.69824</v>
      </c>
      <c r="O98" s="38">
        <v>4154.4699529999998</v>
      </c>
      <c r="P98" s="27">
        <v>635.74997919999998</v>
      </c>
      <c r="Q98" s="38">
        <v>954.78682149999997</v>
      </c>
      <c r="R98">
        <v>4</v>
      </c>
      <c r="S98" s="1">
        <v>0.39090731499999998</v>
      </c>
      <c r="T98">
        <v>300</v>
      </c>
      <c r="U98" s="1">
        <v>1.1279361E-2</v>
      </c>
      <c r="V98" s="45">
        <f t="shared" si="1"/>
        <v>0.31123222425582125</v>
      </c>
    </row>
    <row r="99" spans="1:22" x14ac:dyDescent="0.35">
      <c r="A99">
        <v>1</v>
      </c>
      <c r="B99">
        <v>100</v>
      </c>
      <c r="C99">
        <v>1000</v>
      </c>
      <c r="D99">
        <v>0.4</v>
      </c>
      <c r="E99" s="38">
        <v>33.923216400000001</v>
      </c>
      <c r="F99">
        <v>1</v>
      </c>
      <c r="G99" s="38">
        <v>28943.855810000001</v>
      </c>
      <c r="H99" s="38">
        <v>10438.70477</v>
      </c>
      <c r="I99" s="28">
        <v>4000</v>
      </c>
      <c r="J99" s="38">
        <v>6438.7047689999999</v>
      </c>
      <c r="K99" s="1">
        <v>0.38318930299999998</v>
      </c>
      <c r="L99" s="38">
        <v>189.8023063</v>
      </c>
      <c r="M99" s="38">
        <v>7368.2556850000001</v>
      </c>
      <c r="N99" s="38">
        <v>7423.2477099999996</v>
      </c>
      <c r="O99" s="38">
        <v>2122.054341</v>
      </c>
      <c r="P99" s="27">
        <v>635.74997919999998</v>
      </c>
      <c r="Q99" s="38">
        <v>955.84332129999996</v>
      </c>
      <c r="R99">
        <v>4</v>
      </c>
      <c r="S99" s="1">
        <v>0.278358353</v>
      </c>
      <c r="T99">
        <v>301</v>
      </c>
      <c r="U99" s="1">
        <v>0.13400548300000001</v>
      </c>
      <c r="V99" s="45" t="str">
        <f t="shared" si="1"/>
        <v/>
      </c>
    </row>
    <row r="100" spans="1:22" x14ac:dyDescent="0.35">
      <c r="A100">
        <v>1</v>
      </c>
      <c r="B100">
        <v>100</v>
      </c>
      <c r="C100">
        <v>1000</v>
      </c>
      <c r="D100">
        <v>0.4</v>
      </c>
      <c r="E100" s="38">
        <v>33.923216400000001</v>
      </c>
      <c r="F100">
        <v>2</v>
      </c>
      <c r="G100" s="38">
        <v>27703.01856</v>
      </c>
      <c r="H100" s="38">
        <v>6409.1499299999996</v>
      </c>
      <c r="I100" s="28">
        <v>2000</v>
      </c>
      <c r="J100" s="38">
        <v>4409.1499299999996</v>
      </c>
      <c r="K100" s="1">
        <v>0.31205386400000001</v>
      </c>
      <c r="L100" s="38">
        <v>129.97440739999999</v>
      </c>
      <c r="M100" s="38">
        <v>9255.5704650000007</v>
      </c>
      <c r="N100" s="38">
        <v>9275.3990360000007</v>
      </c>
      <c r="O100" s="38">
        <v>1453.158064</v>
      </c>
      <c r="P100" s="27">
        <v>635.74997919999998</v>
      </c>
      <c r="Q100" s="38">
        <v>673.99108839999997</v>
      </c>
      <c r="R100">
        <v>2</v>
      </c>
      <c r="S100" s="1">
        <v>0.34781067500000001</v>
      </c>
      <c r="T100">
        <v>300</v>
      </c>
      <c r="U100" s="1">
        <v>1.4239419999999999E-2</v>
      </c>
      <c r="V100" s="45" t="str">
        <f t="shared" si="1"/>
        <v/>
      </c>
    </row>
    <row r="101" spans="1:22" x14ac:dyDescent="0.35">
      <c r="A101">
        <v>1</v>
      </c>
      <c r="B101">
        <v>100</v>
      </c>
      <c r="C101">
        <v>1000</v>
      </c>
      <c r="D101">
        <v>0.4</v>
      </c>
      <c r="E101" s="38">
        <v>33.923216400000001</v>
      </c>
      <c r="F101">
        <v>3</v>
      </c>
      <c r="G101" s="38">
        <v>39184.4611</v>
      </c>
      <c r="H101" s="38">
        <v>8402.3740660000003</v>
      </c>
      <c r="I101" s="28">
        <v>2000</v>
      </c>
      <c r="J101" s="38">
        <v>6402.3740660000003</v>
      </c>
      <c r="K101" s="1">
        <v>0.23802796500000001</v>
      </c>
      <c r="L101" s="38">
        <v>188.7311468</v>
      </c>
      <c r="M101" s="38">
        <v>13220.99842</v>
      </c>
      <c r="N101" s="38">
        <v>13256.14392</v>
      </c>
      <c r="O101" s="38">
        <v>2983.7461010000002</v>
      </c>
      <c r="P101" s="27">
        <v>635.74997919999998</v>
      </c>
      <c r="Q101" s="38">
        <v>685.44861219999996</v>
      </c>
      <c r="R101">
        <v>2</v>
      </c>
      <c r="S101" s="1">
        <v>0.49708140299999998</v>
      </c>
      <c r="T101">
        <v>300</v>
      </c>
      <c r="U101" s="1">
        <v>2.5978157000000002E-2</v>
      </c>
      <c r="V101" s="45">
        <f t="shared" si="1"/>
        <v>0.30826790470275339</v>
      </c>
    </row>
    <row r="102" spans="1:22" x14ac:dyDescent="0.35">
      <c r="A102">
        <v>1</v>
      </c>
      <c r="B102">
        <v>100</v>
      </c>
      <c r="C102">
        <v>2000</v>
      </c>
      <c r="D102">
        <v>0.8</v>
      </c>
      <c r="E102" s="38">
        <v>7.4941884930000002</v>
      </c>
      <c r="F102">
        <v>1</v>
      </c>
      <c r="G102" s="38">
        <v>26524.258890000001</v>
      </c>
      <c r="H102" s="38">
        <v>5011.9766339999996</v>
      </c>
      <c r="I102" s="28">
        <v>4000</v>
      </c>
      <c r="J102" s="38">
        <v>1011.976634</v>
      </c>
      <c r="K102" s="1">
        <v>0.79808831800000002</v>
      </c>
      <c r="L102" s="38">
        <v>135.03484180000001</v>
      </c>
      <c r="M102" s="38">
        <v>9326.0533020000003</v>
      </c>
      <c r="N102" s="38">
        <v>9355.8543580000005</v>
      </c>
      <c r="O102" s="38">
        <v>1509.7355070000001</v>
      </c>
      <c r="P102" s="27">
        <v>635.74997919999998</v>
      </c>
      <c r="Q102" s="38">
        <v>684.88911099999996</v>
      </c>
      <c r="R102">
        <v>2</v>
      </c>
      <c r="S102" s="1">
        <v>0.35082760400000002</v>
      </c>
      <c r="T102">
        <v>302</v>
      </c>
      <c r="U102" s="1">
        <v>2.5884779E-2</v>
      </c>
      <c r="V102" s="45" t="str">
        <f t="shared" si="1"/>
        <v/>
      </c>
    </row>
    <row r="103" spans="1:22" x14ac:dyDescent="0.35">
      <c r="A103">
        <v>1</v>
      </c>
      <c r="B103">
        <v>100</v>
      </c>
      <c r="C103">
        <v>2000</v>
      </c>
      <c r="D103">
        <v>0.8</v>
      </c>
      <c r="E103" s="38">
        <v>7.4941884930000002</v>
      </c>
      <c r="F103">
        <v>2</v>
      </c>
      <c r="G103" s="38">
        <v>26117.26382</v>
      </c>
      <c r="H103" s="38">
        <v>4986.6751629999999</v>
      </c>
      <c r="I103" s="28">
        <v>4000</v>
      </c>
      <c r="J103" s="38">
        <v>986.67516339999997</v>
      </c>
      <c r="K103" s="1">
        <v>0.802137671</v>
      </c>
      <c r="L103" s="38">
        <v>131.6587078</v>
      </c>
      <c r="M103" s="38">
        <v>9153.8968299999997</v>
      </c>
      <c r="N103" s="38">
        <v>9183.5141800000001</v>
      </c>
      <c r="O103" s="38">
        <v>1471.989073</v>
      </c>
      <c r="P103" s="27">
        <v>635.74997919999998</v>
      </c>
      <c r="Q103" s="38">
        <v>685.43859259999999</v>
      </c>
      <c r="R103">
        <v>2</v>
      </c>
      <c r="S103" s="1">
        <v>0.34436515899999998</v>
      </c>
      <c r="T103">
        <v>302</v>
      </c>
      <c r="U103" s="1">
        <v>1.7887966000000002E-2</v>
      </c>
      <c r="V103" s="45" t="str">
        <f t="shared" si="1"/>
        <v/>
      </c>
    </row>
    <row r="104" spans="1:22" x14ac:dyDescent="0.35">
      <c r="A104">
        <v>1</v>
      </c>
      <c r="B104">
        <v>100</v>
      </c>
      <c r="C104">
        <v>2000</v>
      </c>
      <c r="D104">
        <v>0.8</v>
      </c>
      <c r="E104" s="38">
        <v>7.4941884930000002</v>
      </c>
      <c r="F104">
        <v>3</v>
      </c>
      <c r="G104" s="38">
        <v>36084.792249999999</v>
      </c>
      <c r="H104" s="38">
        <v>7697.0498399999997</v>
      </c>
      <c r="I104" s="28">
        <v>6000</v>
      </c>
      <c r="J104" s="38">
        <v>1697.0498399999999</v>
      </c>
      <c r="K104" s="1">
        <v>0.77951944200000001</v>
      </c>
      <c r="L104" s="38">
        <v>226.4486813</v>
      </c>
      <c r="M104" s="38">
        <v>11653.81926</v>
      </c>
      <c r="N104" s="38">
        <v>11703.499949999999</v>
      </c>
      <c r="O104" s="38">
        <v>3575.9138050000001</v>
      </c>
      <c r="P104" s="27">
        <v>635.74997919999998</v>
      </c>
      <c r="Q104" s="38">
        <v>818.7594143</v>
      </c>
      <c r="R104">
        <v>3</v>
      </c>
      <c r="S104" s="1">
        <v>0.43886006399999999</v>
      </c>
      <c r="T104">
        <v>300</v>
      </c>
      <c r="U104" s="1">
        <v>4.3851123999999998E-2</v>
      </c>
      <c r="V104" s="45">
        <f t="shared" si="1"/>
        <v>0.31451845629941894</v>
      </c>
    </row>
    <row r="105" spans="1:22" x14ac:dyDescent="0.35">
      <c r="A105">
        <v>1</v>
      </c>
      <c r="B105">
        <v>100</v>
      </c>
      <c r="C105">
        <v>2000</v>
      </c>
      <c r="D105">
        <v>0.6</v>
      </c>
      <c r="E105" s="38">
        <v>19.98450265</v>
      </c>
      <c r="F105">
        <v>1</v>
      </c>
      <c r="G105" s="38">
        <v>28174.73947</v>
      </c>
      <c r="H105" s="38">
        <v>6702.2028280000004</v>
      </c>
      <c r="I105" s="28">
        <v>4000</v>
      </c>
      <c r="J105" s="38">
        <v>2702.202828</v>
      </c>
      <c r="K105" s="1">
        <v>0.59681870299999995</v>
      </c>
      <c r="L105" s="38">
        <v>135.21475040000001</v>
      </c>
      <c r="M105" s="38">
        <v>9305.3848230000003</v>
      </c>
      <c r="N105" s="38">
        <v>9334.2077640000007</v>
      </c>
      <c r="O105" s="38">
        <v>1511.7502039999999</v>
      </c>
      <c r="P105" s="27">
        <v>635.74997919999998</v>
      </c>
      <c r="Q105" s="38">
        <v>685.44387170000005</v>
      </c>
      <c r="R105">
        <v>2</v>
      </c>
      <c r="S105" s="1">
        <v>0.35001589599999999</v>
      </c>
      <c r="T105">
        <v>116</v>
      </c>
      <c r="U105" s="1">
        <v>9.893878E-3</v>
      </c>
      <c r="V105" s="45" t="str">
        <f t="shared" si="1"/>
        <v/>
      </c>
    </row>
    <row r="106" spans="1:22" x14ac:dyDescent="0.35">
      <c r="A106">
        <v>1</v>
      </c>
      <c r="B106">
        <v>100</v>
      </c>
      <c r="C106">
        <v>2000</v>
      </c>
      <c r="D106">
        <v>0.6</v>
      </c>
      <c r="E106" s="38">
        <v>19.98450265</v>
      </c>
      <c r="F106">
        <v>2</v>
      </c>
      <c r="G106" s="38">
        <v>27783.957119999999</v>
      </c>
      <c r="H106" s="38">
        <v>6626.0198220000002</v>
      </c>
      <c r="I106" s="28">
        <v>4000</v>
      </c>
      <c r="J106" s="38">
        <v>2626.0198220000002</v>
      </c>
      <c r="K106" s="1">
        <v>0.60368065699999995</v>
      </c>
      <c r="L106" s="38">
        <v>131.40280720000001</v>
      </c>
      <c r="M106" s="38">
        <v>9169.3370990000003</v>
      </c>
      <c r="N106" s="38">
        <v>9198.9544490000007</v>
      </c>
      <c r="O106" s="38">
        <v>1469.1280879999999</v>
      </c>
      <c r="P106" s="27">
        <v>635.74997919999998</v>
      </c>
      <c r="Q106" s="38">
        <v>684.76768689999994</v>
      </c>
      <c r="R106">
        <v>2</v>
      </c>
      <c r="S106" s="1">
        <v>0.34494414099999998</v>
      </c>
      <c r="T106">
        <v>167</v>
      </c>
      <c r="U106" s="1">
        <v>8.1496120000000005E-3</v>
      </c>
      <c r="V106" s="45" t="str">
        <f t="shared" si="1"/>
        <v/>
      </c>
    </row>
    <row r="107" spans="1:22" x14ac:dyDescent="0.35">
      <c r="A107">
        <v>1</v>
      </c>
      <c r="B107">
        <v>100</v>
      </c>
      <c r="C107">
        <v>2000</v>
      </c>
      <c r="D107">
        <v>0.6</v>
      </c>
      <c r="E107" s="38">
        <v>19.98450265</v>
      </c>
      <c r="F107">
        <v>3</v>
      </c>
      <c r="G107" s="38">
        <v>38492.292659999999</v>
      </c>
      <c r="H107" s="38">
        <v>7771.6997240000001</v>
      </c>
      <c r="I107" s="28">
        <v>4000</v>
      </c>
      <c r="J107" s="38">
        <v>3771.6997240000001</v>
      </c>
      <c r="K107" s="1">
        <v>0.51468792399999996</v>
      </c>
      <c r="L107" s="38">
        <v>188.7311468</v>
      </c>
      <c r="M107" s="38">
        <v>13190.15028</v>
      </c>
      <c r="N107" s="38">
        <v>13225.51122</v>
      </c>
      <c r="O107" s="38">
        <v>2983.739431</v>
      </c>
      <c r="P107" s="27">
        <v>635.74997919999998</v>
      </c>
      <c r="Q107" s="38">
        <v>685.44203259999995</v>
      </c>
      <c r="R107">
        <v>2</v>
      </c>
      <c r="S107" s="1">
        <v>0.49593273199999999</v>
      </c>
      <c r="T107">
        <v>300</v>
      </c>
      <c r="U107" s="1">
        <v>7.5161689000000004E-2</v>
      </c>
      <c r="V107" s="45">
        <f t="shared" si="1"/>
        <v>0.31213028527046327</v>
      </c>
    </row>
    <row r="108" spans="1:22" x14ac:dyDescent="0.35">
      <c r="A108">
        <v>1</v>
      </c>
      <c r="B108">
        <v>100</v>
      </c>
      <c r="C108">
        <v>2000</v>
      </c>
      <c r="D108">
        <v>0.4</v>
      </c>
      <c r="E108" s="38">
        <v>44.965130960000003</v>
      </c>
      <c r="F108">
        <v>1</v>
      </c>
      <c r="G108" s="38">
        <v>31207.595730000001</v>
      </c>
      <c r="H108" s="38">
        <v>6337.4457629999997</v>
      </c>
      <c r="I108" s="28">
        <v>2000</v>
      </c>
      <c r="J108" s="38">
        <v>4337.4457629999997</v>
      </c>
      <c r="K108" s="1">
        <v>0.31558455499999999</v>
      </c>
      <c r="L108" s="38">
        <v>96.462427919999996</v>
      </c>
      <c r="M108" s="38">
        <v>11325.679529999999</v>
      </c>
      <c r="N108" s="38">
        <v>11338.32864</v>
      </c>
      <c r="O108" s="38">
        <v>1078.4827909999999</v>
      </c>
      <c r="P108" s="27">
        <v>635.74997919999998</v>
      </c>
      <c r="Q108" s="38">
        <v>491.90902269999998</v>
      </c>
      <c r="R108">
        <v>1</v>
      </c>
      <c r="S108" s="1">
        <v>0.42516680099999998</v>
      </c>
      <c r="T108">
        <v>300</v>
      </c>
      <c r="U108" s="1">
        <v>0.106978675</v>
      </c>
      <c r="V108" s="45" t="str">
        <f t="shared" si="1"/>
        <v/>
      </c>
    </row>
    <row r="109" spans="1:22" x14ac:dyDescent="0.35">
      <c r="A109">
        <v>1</v>
      </c>
      <c r="B109">
        <v>100</v>
      </c>
      <c r="C109">
        <v>2000</v>
      </c>
      <c r="D109">
        <v>0.4</v>
      </c>
      <c r="E109" s="38">
        <v>44.965130960000003</v>
      </c>
      <c r="F109">
        <v>2</v>
      </c>
      <c r="G109" s="38">
        <v>30223.920249999999</v>
      </c>
      <c r="H109" s="38">
        <v>6232.9382059999998</v>
      </c>
      <c r="I109" s="28">
        <v>2000</v>
      </c>
      <c r="J109" s="38">
        <v>4232.9382059999998</v>
      </c>
      <c r="K109" s="1">
        <v>0.32087595499999999</v>
      </c>
      <c r="L109" s="38">
        <v>94.138196289999996</v>
      </c>
      <c r="M109" s="38">
        <v>10897.826719999999</v>
      </c>
      <c r="N109" s="38">
        <v>10912.992480000001</v>
      </c>
      <c r="O109" s="38">
        <v>1052.4989290000001</v>
      </c>
      <c r="P109" s="27">
        <v>635.74997919999998</v>
      </c>
      <c r="Q109" s="38">
        <v>491.91393849999997</v>
      </c>
      <c r="R109">
        <v>1</v>
      </c>
      <c r="S109" s="1">
        <v>0.409217465</v>
      </c>
      <c r="T109">
        <v>36</v>
      </c>
      <c r="U109" s="1">
        <v>9.7228990000000001E-3</v>
      </c>
      <c r="V109" s="45" t="str">
        <f t="shared" si="1"/>
        <v/>
      </c>
    </row>
    <row r="110" spans="1:22" x14ac:dyDescent="0.35">
      <c r="A110">
        <v>1</v>
      </c>
      <c r="B110">
        <v>100</v>
      </c>
      <c r="C110">
        <v>2000</v>
      </c>
      <c r="D110">
        <v>0.4</v>
      </c>
      <c r="E110" s="38">
        <v>44.965130960000003</v>
      </c>
      <c r="F110">
        <v>3</v>
      </c>
      <c r="G110" s="38">
        <v>45398.752039999999</v>
      </c>
      <c r="H110" s="38">
        <v>16363.229380000001</v>
      </c>
      <c r="I110" s="28">
        <v>6000</v>
      </c>
      <c r="J110" s="38">
        <v>10363.229380000001</v>
      </c>
      <c r="K110" s="1">
        <v>0.366675786</v>
      </c>
      <c r="L110" s="38">
        <v>230.4725717</v>
      </c>
      <c r="M110" s="38">
        <v>11930.769550000001</v>
      </c>
      <c r="N110" s="38">
        <v>11986.04904</v>
      </c>
      <c r="O110" s="38">
        <v>3643.4850900000001</v>
      </c>
      <c r="P110" s="27">
        <v>635.74997919999998</v>
      </c>
      <c r="Q110" s="38">
        <v>839.4689975</v>
      </c>
      <c r="R110">
        <v>3</v>
      </c>
      <c r="S110" s="1">
        <v>0.44945514399999997</v>
      </c>
      <c r="T110">
        <v>300</v>
      </c>
      <c r="U110" s="1">
        <v>6.4040488000000007E-2</v>
      </c>
      <c r="V110" s="45">
        <f t="shared" si="1"/>
        <v>0.26098597249691374</v>
      </c>
    </row>
    <row r="111" spans="1:22" x14ac:dyDescent="0.35">
      <c r="A111">
        <v>2</v>
      </c>
      <c r="B111">
        <v>10</v>
      </c>
      <c r="C111">
        <v>500</v>
      </c>
      <c r="D111">
        <v>0.8</v>
      </c>
      <c r="E111" s="38">
        <v>3.88423205</v>
      </c>
      <c r="F111">
        <v>1</v>
      </c>
      <c r="G111" s="38">
        <v>20061.283510000001</v>
      </c>
      <c r="H111" s="38">
        <v>4458.1938140000002</v>
      </c>
      <c r="I111" s="28">
        <v>3500</v>
      </c>
      <c r="J111" s="38">
        <v>958.19381450000003</v>
      </c>
      <c r="K111" s="1">
        <v>0.785071297</v>
      </c>
      <c r="L111" s="38">
        <v>246.68805309999999</v>
      </c>
      <c r="M111" s="38">
        <v>6451.3326870000001</v>
      </c>
      <c r="N111" s="38">
        <v>4960.2436340000004</v>
      </c>
      <c r="O111" s="38">
        <v>2758.0564399999998</v>
      </c>
      <c r="P111" s="27">
        <v>465.72808320000001</v>
      </c>
      <c r="Q111" s="38">
        <v>967.72884939999994</v>
      </c>
      <c r="R111">
        <v>7</v>
      </c>
      <c r="S111" s="1">
        <v>0.73016068999999995</v>
      </c>
      <c r="T111">
        <v>35</v>
      </c>
      <c r="U111" s="1">
        <v>8.6469040000000004E-3</v>
      </c>
      <c r="V111" s="45" t="str">
        <f t="shared" si="1"/>
        <v/>
      </c>
    </row>
    <row r="112" spans="1:22" x14ac:dyDescent="0.35">
      <c r="A112">
        <v>2</v>
      </c>
      <c r="B112">
        <v>10</v>
      </c>
      <c r="C112">
        <v>500</v>
      </c>
      <c r="D112">
        <v>0.8</v>
      </c>
      <c r="E112" s="38">
        <v>3.88423205</v>
      </c>
      <c r="F112">
        <v>2</v>
      </c>
      <c r="G112" s="38">
        <v>19356.470170000001</v>
      </c>
      <c r="H112" s="38">
        <v>3849.4916440000002</v>
      </c>
      <c r="I112" s="28">
        <v>3000</v>
      </c>
      <c r="J112" s="38">
        <v>849.49164370000005</v>
      </c>
      <c r="K112" s="1">
        <v>0.77932368200000002</v>
      </c>
      <c r="L112" s="38">
        <v>218.7025806</v>
      </c>
      <c r="M112" s="38">
        <v>6549.0038279999999</v>
      </c>
      <c r="N112" s="38">
        <v>5174.636023</v>
      </c>
      <c r="O112" s="38">
        <v>2445.1692549999998</v>
      </c>
      <c r="P112" s="27">
        <v>465.72808320000001</v>
      </c>
      <c r="Q112" s="38">
        <v>872.44133890000001</v>
      </c>
      <c r="R112">
        <v>6</v>
      </c>
      <c r="S112" s="1">
        <v>0.76171980399999994</v>
      </c>
      <c r="T112">
        <v>40</v>
      </c>
      <c r="U112" s="1">
        <v>6.7151049999999999E-3</v>
      </c>
      <c r="V112" s="45" t="str">
        <f t="shared" si="1"/>
        <v/>
      </c>
    </row>
    <row r="113" spans="1:22" x14ac:dyDescent="0.35">
      <c r="A113">
        <v>2</v>
      </c>
      <c r="B113">
        <v>10</v>
      </c>
      <c r="C113">
        <v>500</v>
      </c>
      <c r="D113">
        <v>0.8</v>
      </c>
      <c r="E113" s="38">
        <v>3.88423205</v>
      </c>
      <c r="F113">
        <v>3</v>
      </c>
      <c r="G113" s="38">
        <v>28500.040819999998</v>
      </c>
      <c r="H113" s="38">
        <v>5423.7406419999998</v>
      </c>
      <c r="I113" s="28">
        <v>4000</v>
      </c>
      <c r="J113" s="38">
        <v>1423.740642</v>
      </c>
      <c r="K113" s="1">
        <v>0.737498392</v>
      </c>
      <c r="L113" s="38">
        <v>366.54360689999999</v>
      </c>
      <c r="M113" s="38">
        <v>10204.14898</v>
      </c>
      <c r="N113" s="38">
        <v>5596.4828349999998</v>
      </c>
      <c r="O113" s="38">
        <v>5783.6845240000002</v>
      </c>
      <c r="P113" s="27">
        <v>465.72808320000001</v>
      </c>
      <c r="Q113" s="38">
        <v>1026.2557589999999</v>
      </c>
      <c r="R113">
        <v>8</v>
      </c>
      <c r="S113" s="1">
        <v>0.82381674599999999</v>
      </c>
      <c r="T113">
        <v>17</v>
      </c>
      <c r="U113" s="1">
        <v>9.8590959999999995E-3</v>
      </c>
      <c r="V113" s="45">
        <f t="shared" si="1"/>
        <v>0.27697450617383845</v>
      </c>
    </row>
    <row r="114" spans="1:22" x14ac:dyDescent="0.35">
      <c r="A114">
        <v>2</v>
      </c>
      <c r="B114">
        <v>10</v>
      </c>
      <c r="C114">
        <v>500</v>
      </c>
      <c r="D114">
        <v>0.6</v>
      </c>
      <c r="E114" s="38">
        <v>10.357952129999999</v>
      </c>
      <c r="F114">
        <v>1</v>
      </c>
      <c r="G114" s="38">
        <v>21568.569670000001</v>
      </c>
      <c r="H114" s="38">
        <v>6046.6459020000002</v>
      </c>
      <c r="I114" s="28">
        <v>3500</v>
      </c>
      <c r="J114" s="38">
        <v>2546.6459020000002</v>
      </c>
      <c r="K114" s="1">
        <v>0.5788333</v>
      </c>
      <c r="L114" s="38">
        <v>245.86383459999999</v>
      </c>
      <c r="M114" s="38">
        <v>6387.6132889999999</v>
      </c>
      <c r="N114" s="38">
        <v>4955.2184230000003</v>
      </c>
      <c r="O114" s="38">
        <v>2748.8413089999999</v>
      </c>
      <c r="P114" s="27">
        <v>465.72808320000001</v>
      </c>
      <c r="Q114" s="38">
        <v>964.52265969999996</v>
      </c>
      <c r="R114">
        <v>7</v>
      </c>
      <c r="S114" s="1">
        <v>0.72942096599999995</v>
      </c>
      <c r="T114">
        <v>161</v>
      </c>
      <c r="U114" s="1">
        <v>9.3918430000000004E-3</v>
      </c>
      <c r="V114" s="45" t="str">
        <f t="shared" si="1"/>
        <v/>
      </c>
    </row>
    <row r="115" spans="1:22" x14ac:dyDescent="0.35">
      <c r="A115">
        <v>2</v>
      </c>
      <c r="B115">
        <v>10</v>
      </c>
      <c r="C115">
        <v>500</v>
      </c>
      <c r="D115">
        <v>0.6</v>
      </c>
      <c r="E115" s="38">
        <v>10.357952129999999</v>
      </c>
      <c r="F115">
        <v>2</v>
      </c>
      <c r="G115" s="38">
        <v>20764.74379</v>
      </c>
      <c r="H115" s="38">
        <v>5273.0883480000002</v>
      </c>
      <c r="I115" s="28">
        <v>3000</v>
      </c>
      <c r="J115" s="38">
        <v>2273.0883480000002</v>
      </c>
      <c r="K115" s="1">
        <v>0.56892655700000005</v>
      </c>
      <c r="L115" s="38">
        <v>219.45342719999999</v>
      </c>
      <c r="M115" s="38">
        <v>6523.9967669999996</v>
      </c>
      <c r="N115" s="38">
        <v>5177.3179490000002</v>
      </c>
      <c r="O115" s="38">
        <v>2453.5641599999999</v>
      </c>
      <c r="P115" s="27">
        <v>465.72808320000001</v>
      </c>
      <c r="Q115" s="38">
        <v>871.04848570000001</v>
      </c>
      <c r="R115">
        <v>6</v>
      </c>
      <c r="S115" s="1">
        <v>0.76211459100000001</v>
      </c>
      <c r="T115">
        <v>57</v>
      </c>
      <c r="U115" s="1">
        <v>7.6069320000000003E-3</v>
      </c>
      <c r="V115" s="45" t="str">
        <f t="shared" si="1"/>
        <v/>
      </c>
    </row>
    <row r="116" spans="1:22" x14ac:dyDescent="0.35">
      <c r="A116">
        <v>2</v>
      </c>
      <c r="B116">
        <v>10</v>
      </c>
      <c r="C116">
        <v>500</v>
      </c>
      <c r="D116">
        <v>0.6</v>
      </c>
      <c r="E116" s="38">
        <v>10.357952129999999</v>
      </c>
      <c r="F116">
        <v>3</v>
      </c>
      <c r="G116" s="38">
        <v>30938.057850000001</v>
      </c>
      <c r="H116" s="38">
        <v>7788.1560870000003</v>
      </c>
      <c r="I116" s="28">
        <v>4000</v>
      </c>
      <c r="J116" s="38">
        <v>3788.1560869999998</v>
      </c>
      <c r="K116" s="1">
        <v>0.51360039000000002</v>
      </c>
      <c r="L116" s="38">
        <v>365.72442269999999</v>
      </c>
      <c r="M116" s="38">
        <v>10243.41661</v>
      </c>
      <c r="N116" s="38">
        <v>5646.1133410000002</v>
      </c>
      <c r="O116" s="38">
        <v>5769.8558890000004</v>
      </c>
      <c r="P116" s="27">
        <v>465.72808320000001</v>
      </c>
      <c r="Q116" s="38">
        <v>1024.787842</v>
      </c>
      <c r="R116">
        <v>8</v>
      </c>
      <c r="S116" s="1">
        <v>0.83112248399999999</v>
      </c>
      <c r="T116">
        <v>72</v>
      </c>
      <c r="U116" s="1">
        <v>9.5090959999999999E-3</v>
      </c>
      <c r="V116" s="45">
        <f t="shared" si="1"/>
        <v>0.26917939274390079</v>
      </c>
    </row>
    <row r="117" spans="1:22" x14ac:dyDescent="0.35">
      <c r="A117">
        <v>2</v>
      </c>
      <c r="B117">
        <v>10</v>
      </c>
      <c r="C117">
        <v>500</v>
      </c>
      <c r="D117">
        <v>0.4</v>
      </c>
      <c r="E117" s="38">
        <v>23.305392300000001</v>
      </c>
      <c r="F117">
        <v>1</v>
      </c>
      <c r="G117" s="38">
        <v>24302.888159999999</v>
      </c>
      <c r="H117" s="38">
        <v>7314.8764540000002</v>
      </c>
      <c r="I117" s="28">
        <v>2500</v>
      </c>
      <c r="J117" s="38">
        <v>4814.8764540000002</v>
      </c>
      <c r="K117" s="1">
        <v>0.34176927200000001</v>
      </c>
      <c r="L117" s="38">
        <v>206.59924380000001</v>
      </c>
      <c r="M117" s="38">
        <v>7919.8033770000002</v>
      </c>
      <c r="N117" s="38">
        <v>5480.8231720000003</v>
      </c>
      <c r="O117" s="38">
        <v>2309.8497940000002</v>
      </c>
      <c r="P117" s="27">
        <v>465.72808320000001</v>
      </c>
      <c r="Q117" s="38">
        <v>811.80728260000001</v>
      </c>
      <c r="R117">
        <v>5</v>
      </c>
      <c r="S117" s="1">
        <v>0.80679134399999997</v>
      </c>
      <c r="T117">
        <v>286</v>
      </c>
      <c r="U117" s="1">
        <v>9.4935079999999995E-3</v>
      </c>
      <c r="V117" s="45" t="str">
        <f t="shared" si="1"/>
        <v/>
      </c>
    </row>
    <row r="118" spans="1:22" x14ac:dyDescent="0.35">
      <c r="A118">
        <v>2</v>
      </c>
      <c r="B118">
        <v>10</v>
      </c>
      <c r="C118">
        <v>500</v>
      </c>
      <c r="D118">
        <v>0.4</v>
      </c>
      <c r="E118" s="38">
        <v>23.305392300000001</v>
      </c>
      <c r="F118">
        <v>2</v>
      </c>
      <c r="G118" s="38">
        <v>23556.084729999999</v>
      </c>
      <c r="H118" s="38">
        <v>8094.1054599999998</v>
      </c>
      <c r="I118" s="28">
        <v>3000</v>
      </c>
      <c r="J118" s="38">
        <v>5094.1054599999998</v>
      </c>
      <c r="K118" s="1">
        <v>0.370640093</v>
      </c>
      <c r="L118" s="38">
        <v>218.5805507</v>
      </c>
      <c r="M118" s="38">
        <v>6505.0783469999997</v>
      </c>
      <c r="N118" s="38">
        <v>5174.636023</v>
      </c>
      <c r="O118" s="38">
        <v>2443.8048469999999</v>
      </c>
      <c r="P118" s="27">
        <v>465.72808320000001</v>
      </c>
      <c r="Q118" s="38">
        <v>872.73197149999999</v>
      </c>
      <c r="R118">
        <v>6</v>
      </c>
      <c r="S118" s="1">
        <v>0.76171980399999994</v>
      </c>
      <c r="T118">
        <v>50</v>
      </c>
      <c r="U118" s="1">
        <v>9.9562799999999996E-3</v>
      </c>
      <c r="V118" s="45" t="str">
        <f t="shared" si="1"/>
        <v/>
      </c>
    </row>
    <row r="119" spans="1:22" x14ac:dyDescent="0.35">
      <c r="A119">
        <v>2</v>
      </c>
      <c r="B119">
        <v>10</v>
      </c>
      <c r="C119">
        <v>500</v>
      </c>
      <c r="D119">
        <v>0.4</v>
      </c>
      <c r="E119" s="38">
        <v>23.305392300000001</v>
      </c>
      <c r="F119">
        <v>3</v>
      </c>
      <c r="G119" s="38">
        <v>35655.771439999997</v>
      </c>
      <c r="H119" s="38">
        <v>12487.11851</v>
      </c>
      <c r="I119" s="28">
        <v>4000</v>
      </c>
      <c r="J119" s="38">
        <v>8487.1185079999996</v>
      </c>
      <c r="K119" s="1">
        <v>0.320330106</v>
      </c>
      <c r="L119" s="38">
        <v>364.16973189999999</v>
      </c>
      <c r="M119" s="38">
        <v>10304.84534</v>
      </c>
      <c r="N119" s="38">
        <v>5633.248141</v>
      </c>
      <c r="O119" s="38">
        <v>5744.2124750000003</v>
      </c>
      <c r="P119" s="27">
        <v>465.72808320000001</v>
      </c>
      <c r="Q119" s="38">
        <v>1020.618886</v>
      </c>
      <c r="R119">
        <v>8</v>
      </c>
      <c r="S119" s="1">
        <v>0.82922869399999999</v>
      </c>
      <c r="T119">
        <v>301</v>
      </c>
      <c r="U119" s="1">
        <v>1.5332145E-2</v>
      </c>
      <c r="V119" s="45">
        <f t="shared" si="1"/>
        <v>0.25498251870235655</v>
      </c>
    </row>
    <row r="120" spans="1:22" x14ac:dyDescent="0.35">
      <c r="A120">
        <v>2</v>
      </c>
      <c r="B120">
        <v>10</v>
      </c>
      <c r="C120">
        <v>1000</v>
      </c>
      <c r="D120">
        <v>0.8</v>
      </c>
      <c r="E120" s="38">
        <v>6.4578920269999998</v>
      </c>
      <c r="F120">
        <v>1</v>
      </c>
      <c r="G120" s="38">
        <v>23311.511579999999</v>
      </c>
      <c r="H120" s="38">
        <v>6335.5767409999999</v>
      </c>
      <c r="I120" s="28">
        <v>5000</v>
      </c>
      <c r="J120" s="38">
        <v>1335.5767410000001</v>
      </c>
      <c r="K120" s="1">
        <v>0.78919413400000005</v>
      </c>
      <c r="L120" s="38">
        <v>206.81309049999999</v>
      </c>
      <c r="M120" s="38">
        <v>7912.4434209999999</v>
      </c>
      <c r="N120" s="38">
        <v>5473.4632160000001</v>
      </c>
      <c r="O120" s="38">
        <v>2312.240777</v>
      </c>
      <c r="P120" s="27">
        <v>465.72808320000001</v>
      </c>
      <c r="Q120" s="38">
        <v>812.0593417</v>
      </c>
      <c r="R120">
        <v>5</v>
      </c>
      <c r="S120" s="1">
        <v>0.80570794000000001</v>
      </c>
      <c r="T120">
        <v>52</v>
      </c>
      <c r="U120" s="1">
        <v>2.422053E-3</v>
      </c>
      <c r="V120" s="45" t="str">
        <f t="shared" si="1"/>
        <v/>
      </c>
    </row>
    <row r="121" spans="1:22" x14ac:dyDescent="0.35">
      <c r="A121">
        <v>2</v>
      </c>
      <c r="B121">
        <v>10</v>
      </c>
      <c r="C121">
        <v>1000</v>
      </c>
      <c r="D121">
        <v>0.8</v>
      </c>
      <c r="E121" s="38">
        <v>6.4578920269999998</v>
      </c>
      <c r="F121">
        <v>2</v>
      </c>
      <c r="G121" s="38">
        <v>22805.051899999999</v>
      </c>
      <c r="H121" s="38">
        <v>6278.2297159999998</v>
      </c>
      <c r="I121" s="28">
        <v>5000</v>
      </c>
      <c r="J121" s="38">
        <v>1278.2297160000001</v>
      </c>
      <c r="K121" s="1">
        <v>0.79640284400000005</v>
      </c>
      <c r="L121" s="38">
        <v>197.9329635</v>
      </c>
      <c r="M121" s="38">
        <v>7517.6237430000001</v>
      </c>
      <c r="N121" s="38">
        <v>5554.8193279999996</v>
      </c>
      <c r="O121" s="38">
        <v>2212.9578139999999</v>
      </c>
      <c r="P121" s="27">
        <v>465.72808320000001</v>
      </c>
      <c r="Q121" s="38">
        <v>775.69321939999998</v>
      </c>
      <c r="R121">
        <v>5</v>
      </c>
      <c r="S121" s="1">
        <v>0.81768377000000003</v>
      </c>
      <c r="T121">
        <v>43</v>
      </c>
      <c r="U121" s="1">
        <v>2.832396E-3</v>
      </c>
      <c r="V121" s="45" t="str">
        <f t="shared" si="1"/>
        <v/>
      </c>
    </row>
    <row r="122" spans="1:22" x14ac:dyDescent="0.35">
      <c r="A122">
        <v>2</v>
      </c>
      <c r="B122">
        <v>10</v>
      </c>
      <c r="C122">
        <v>1000</v>
      </c>
      <c r="D122">
        <v>0.8</v>
      </c>
      <c r="E122" s="38">
        <v>6.4578920269999998</v>
      </c>
      <c r="F122">
        <v>3</v>
      </c>
      <c r="G122" s="38">
        <v>33109.846839999998</v>
      </c>
      <c r="H122" s="38">
        <v>8028.9897559999999</v>
      </c>
      <c r="I122" s="28">
        <v>6000</v>
      </c>
      <c r="J122" s="38">
        <v>2028.9897559999999</v>
      </c>
      <c r="K122" s="1">
        <v>0.74729202299999997</v>
      </c>
      <c r="L122" s="38">
        <v>314.18761230000001</v>
      </c>
      <c r="M122" s="38">
        <v>12765.49928</v>
      </c>
      <c r="N122" s="38">
        <v>6013.5847700000004</v>
      </c>
      <c r="O122" s="38">
        <v>4958.0354770000004</v>
      </c>
      <c r="P122" s="27">
        <v>465.72808320000001</v>
      </c>
      <c r="Q122" s="38">
        <v>878.00947629999996</v>
      </c>
      <c r="R122">
        <v>6</v>
      </c>
      <c r="S122" s="1">
        <v>0.88521522900000005</v>
      </c>
      <c r="T122">
        <v>37</v>
      </c>
      <c r="U122" s="1">
        <v>9.0748499999999998E-4</v>
      </c>
      <c r="V122" s="45">
        <f t="shared" si="1"/>
        <v>0.28204002333436662</v>
      </c>
    </row>
    <row r="123" spans="1:22" x14ac:dyDescent="0.35">
      <c r="A123">
        <v>2</v>
      </c>
      <c r="B123">
        <v>10</v>
      </c>
      <c r="C123">
        <v>1000</v>
      </c>
      <c r="D123">
        <v>0.6</v>
      </c>
      <c r="E123" s="38">
        <v>17.221045400000001</v>
      </c>
      <c r="F123">
        <v>1</v>
      </c>
      <c r="G123" s="38">
        <v>25423.838240000001</v>
      </c>
      <c r="H123" s="38">
        <v>7131.4702559999996</v>
      </c>
      <c r="I123" s="28">
        <v>4000</v>
      </c>
      <c r="J123" s="38">
        <v>3131.4702560000001</v>
      </c>
      <c r="K123" s="1">
        <v>0.560894157</v>
      </c>
      <c r="L123" s="38">
        <v>181.83973</v>
      </c>
      <c r="M123" s="38">
        <v>9308.564891</v>
      </c>
      <c r="N123" s="38">
        <v>5772.4358709999997</v>
      </c>
      <c r="O123" s="38">
        <v>2033.0299970000001</v>
      </c>
      <c r="P123" s="27">
        <v>465.72808320000001</v>
      </c>
      <c r="Q123" s="38">
        <v>712.60914060000005</v>
      </c>
      <c r="R123">
        <v>4</v>
      </c>
      <c r="S123" s="1">
        <v>0.84971748800000002</v>
      </c>
      <c r="T123">
        <v>121</v>
      </c>
      <c r="U123" s="1">
        <v>7.9630429999999995E-3</v>
      </c>
      <c r="V123" s="45" t="str">
        <f t="shared" si="1"/>
        <v/>
      </c>
    </row>
    <row r="124" spans="1:22" x14ac:dyDescent="0.35">
      <c r="A124">
        <v>2</v>
      </c>
      <c r="B124">
        <v>10</v>
      </c>
      <c r="C124">
        <v>1000</v>
      </c>
      <c r="D124">
        <v>0.6</v>
      </c>
      <c r="E124" s="38">
        <v>17.221045400000001</v>
      </c>
      <c r="F124">
        <v>2</v>
      </c>
      <c r="G124" s="38">
        <v>24966.488509999999</v>
      </c>
      <c r="H124" s="38">
        <v>7076.1068429999996</v>
      </c>
      <c r="I124" s="28">
        <v>4000</v>
      </c>
      <c r="J124" s="38">
        <v>3076.106843</v>
      </c>
      <c r="K124" s="1">
        <v>0.56528259000000003</v>
      </c>
      <c r="L124" s="38">
        <v>178.62485899999999</v>
      </c>
      <c r="M124" s="38">
        <v>8950.8280790000008</v>
      </c>
      <c r="N124" s="38">
        <v>5761.7778189999999</v>
      </c>
      <c r="O124" s="38">
        <v>1997.086685</v>
      </c>
      <c r="P124" s="27">
        <v>465.72808320000001</v>
      </c>
      <c r="Q124" s="38">
        <v>714.96100000000001</v>
      </c>
      <c r="R124">
        <v>4</v>
      </c>
      <c r="S124" s="1">
        <v>0.84814859499999995</v>
      </c>
      <c r="T124">
        <v>300</v>
      </c>
      <c r="U124" s="1">
        <v>1.9973014000000001E-2</v>
      </c>
      <c r="V124" s="45" t="str">
        <f t="shared" si="1"/>
        <v/>
      </c>
    </row>
    <row r="125" spans="1:22" x14ac:dyDescent="0.35">
      <c r="A125">
        <v>2</v>
      </c>
      <c r="B125">
        <v>10</v>
      </c>
      <c r="C125">
        <v>1000</v>
      </c>
      <c r="D125">
        <v>0.6</v>
      </c>
      <c r="E125" s="38">
        <v>17.221045400000001</v>
      </c>
      <c r="F125">
        <v>3</v>
      </c>
      <c r="G125" s="38">
        <v>36618.183830000002</v>
      </c>
      <c r="H125" s="38">
        <v>11415.295400000001</v>
      </c>
      <c r="I125" s="28">
        <v>6000</v>
      </c>
      <c r="J125" s="38">
        <v>5415.2954030000001</v>
      </c>
      <c r="K125" s="1">
        <v>0.52561057700000002</v>
      </c>
      <c r="L125" s="38">
        <v>314.45798239999999</v>
      </c>
      <c r="M125" s="38">
        <v>12880.46675</v>
      </c>
      <c r="N125" s="38">
        <v>6013.5847700000004</v>
      </c>
      <c r="O125" s="38">
        <v>4962.5672160000004</v>
      </c>
      <c r="P125" s="27">
        <v>465.72808320000001</v>
      </c>
      <c r="Q125" s="38">
        <v>880.54160220000006</v>
      </c>
      <c r="R125">
        <v>6</v>
      </c>
      <c r="S125" s="1">
        <v>0.88521522900000005</v>
      </c>
      <c r="T125">
        <v>126</v>
      </c>
      <c r="U125" s="1">
        <v>6.4879990000000004E-3</v>
      </c>
      <c r="V125" s="45">
        <f t="shared" si="1"/>
        <v>0.27330926009524237</v>
      </c>
    </row>
    <row r="126" spans="1:22" x14ac:dyDescent="0.35">
      <c r="A126">
        <v>2</v>
      </c>
      <c r="B126">
        <v>10</v>
      </c>
      <c r="C126">
        <v>1000</v>
      </c>
      <c r="D126">
        <v>0.4</v>
      </c>
      <c r="E126" s="38">
        <v>38.747352159999998</v>
      </c>
      <c r="F126">
        <v>1</v>
      </c>
      <c r="G126" s="38">
        <v>28975.254700000001</v>
      </c>
      <c r="H126" s="38">
        <v>9156.7832010000002</v>
      </c>
      <c r="I126" s="28">
        <v>3000</v>
      </c>
      <c r="J126" s="38">
        <v>6156.7832010000002</v>
      </c>
      <c r="K126" s="1">
        <v>0.32762597199999999</v>
      </c>
      <c r="L126" s="38">
        <v>158.89558690000001</v>
      </c>
      <c r="M126" s="38">
        <v>10930.1448</v>
      </c>
      <c r="N126" s="38">
        <v>6020.2343039999996</v>
      </c>
      <c r="O126" s="38">
        <v>1776.5066770000001</v>
      </c>
      <c r="P126" s="27">
        <v>465.72808320000001</v>
      </c>
      <c r="Q126" s="38">
        <v>625.85763280000003</v>
      </c>
      <c r="R126">
        <v>3</v>
      </c>
      <c r="S126" s="1">
        <v>0.88619405799999995</v>
      </c>
      <c r="T126">
        <v>300</v>
      </c>
      <c r="U126" s="1">
        <v>1.4725969E-2</v>
      </c>
      <c r="V126" s="45" t="str">
        <f t="shared" si="1"/>
        <v/>
      </c>
    </row>
    <row r="127" spans="1:22" x14ac:dyDescent="0.35">
      <c r="A127">
        <v>2</v>
      </c>
      <c r="B127">
        <v>10</v>
      </c>
      <c r="C127">
        <v>1000</v>
      </c>
      <c r="D127">
        <v>0.4</v>
      </c>
      <c r="E127" s="38">
        <v>38.747352159999998</v>
      </c>
      <c r="F127">
        <v>2</v>
      </c>
      <c r="G127" s="38">
        <v>28419.70004</v>
      </c>
      <c r="H127" s="38">
        <v>6958.1967299999997</v>
      </c>
      <c r="I127" s="28">
        <v>2000</v>
      </c>
      <c r="J127" s="38">
        <v>4958.1967299999997</v>
      </c>
      <c r="K127" s="1">
        <v>0.28743079199999999</v>
      </c>
      <c r="L127" s="38">
        <v>127.9622057</v>
      </c>
      <c r="M127" s="38">
        <v>12719.0383</v>
      </c>
      <c r="N127" s="38">
        <v>6326.2604220000003</v>
      </c>
      <c r="O127" s="38">
        <v>1430.6610189999999</v>
      </c>
      <c r="P127" s="27">
        <v>465.72808320000001</v>
      </c>
      <c r="Q127" s="38">
        <v>519.81548529999998</v>
      </c>
      <c r="R127">
        <v>2</v>
      </c>
      <c r="S127" s="1">
        <v>0.93124189400000001</v>
      </c>
      <c r="T127">
        <v>301</v>
      </c>
      <c r="U127" s="1">
        <v>1.6562532000000001E-2</v>
      </c>
      <c r="V127" s="45" t="str">
        <f t="shared" si="1"/>
        <v/>
      </c>
    </row>
    <row r="128" spans="1:22" x14ac:dyDescent="0.35">
      <c r="A128">
        <v>2</v>
      </c>
      <c r="B128">
        <v>10</v>
      </c>
      <c r="C128">
        <v>1000</v>
      </c>
      <c r="D128">
        <v>0.4</v>
      </c>
      <c r="E128" s="38">
        <v>38.747352159999998</v>
      </c>
      <c r="F128">
        <v>3</v>
      </c>
      <c r="G128" s="38">
        <v>42920.119789999997</v>
      </c>
      <c r="H128" s="38">
        <v>13844.46559</v>
      </c>
      <c r="I128" s="28">
        <v>4000</v>
      </c>
      <c r="J128" s="38">
        <v>9844.4655849999999</v>
      </c>
      <c r="K128" s="1">
        <v>0.28892411699999998</v>
      </c>
      <c r="L128" s="38">
        <v>254.06808469999999</v>
      </c>
      <c r="M128" s="38">
        <v>17632.68219</v>
      </c>
      <c r="N128" s="38">
        <v>6250.712184</v>
      </c>
      <c r="O128" s="38">
        <v>4014.4609340000002</v>
      </c>
      <c r="P128" s="27">
        <v>465.72808320000001</v>
      </c>
      <c r="Q128" s="38">
        <v>712.07080929999995</v>
      </c>
      <c r="R128">
        <v>4</v>
      </c>
      <c r="S128" s="1">
        <v>0.92012099800000002</v>
      </c>
      <c r="T128">
        <v>259</v>
      </c>
      <c r="U128" s="1">
        <v>9.2707390000000001E-3</v>
      </c>
      <c r="V128" s="45">
        <f t="shared" si="1"/>
        <v>0.25219699214976687</v>
      </c>
    </row>
    <row r="129" spans="1:22" x14ac:dyDescent="0.35">
      <c r="A129">
        <v>2</v>
      </c>
      <c r="B129">
        <v>10</v>
      </c>
      <c r="C129">
        <v>2000</v>
      </c>
      <c r="D129">
        <v>0.8</v>
      </c>
      <c r="E129" s="38">
        <v>9.512748384</v>
      </c>
      <c r="F129">
        <v>1</v>
      </c>
      <c r="G129" s="38">
        <v>27234.333340000001</v>
      </c>
      <c r="H129" s="38">
        <v>5257.514075</v>
      </c>
      <c r="I129" s="28">
        <v>4000</v>
      </c>
      <c r="J129" s="38">
        <v>1257.514075</v>
      </c>
      <c r="K129" s="1">
        <v>0.76081584199999996</v>
      </c>
      <c r="L129" s="38">
        <v>132.19237670000001</v>
      </c>
      <c r="M129" s="38">
        <v>13233.777319999999</v>
      </c>
      <c r="N129" s="38">
        <v>6278.3266910000002</v>
      </c>
      <c r="O129" s="38">
        <v>1477.956972</v>
      </c>
      <c r="P129" s="27">
        <v>465.72808320000001</v>
      </c>
      <c r="Q129" s="38">
        <v>521.03020690000005</v>
      </c>
      <c r="R129">
        <v>2</v>
      </c>
      <c r="S129" s="1">
        <v>0.92418592399999999</v>
      </c>
      <c r="T129">
        <v>61</v>
      </c>
      <c r="U129" s="1">
        <v>8.2738459999999996E-3</v>
      </c>
      <c r="V129" s="45" t="str">
        <f t="shared" si="1"/>
        <v/>
      </c>
    </row>
    <row r="130" spans="1:22" x14ac:dyDescent="0.35">
      <c r="A130">
        <v>2</v>
      </c>
      <c r="B130">
        <v>10</v>
      </c>
      <c r="C130">
        <v>2000</v>
      </c>
      <c r="D130">
        <v>0.8</v>
      </c>
      <c r="E130" s="38">
        <v>9.512748384</v>
      </c>
      <c r="F130">
        <v>2</v>
      </c>
      <c r="G130" s="38">
        <v>26761.989440000001</v>
      </c>
      <c r="H130" s="38">
        <v>5214.7804939999996</v>
      </c>
      <c r="I130" s="28">
        <v>4000</v>
      </c>
      <c r="J130" s="38">
        <v>1214.7804940000001</v>
      </c>
      <c r="K130" s="1">
        <v>0.76705050299999999</v>
      </c>
      <c r="L130" s="38">
        <v>127.7002432</v>
      </c>
      <c r="M130" s="38">
        <v>12886.502130000001</v>
      </c>
      <c r="N130" s="38">
        <v>6250.6517299999996</v>
      </c>
      <c r="O130" s="38">
        <v>1427.7323309999999</v>
      </c>
      <c r="P130" s="27">
        <v>465.72808320000001</v>
      </c>
      <c r="Q130" s="38">
        <v>516.59467589999997</v>
      </c>
      <c r="R130">
        <v>2</v>
      </c>
      <c r="S130" s="1">
        <v>0.92011209900000002</v>
      </c>
      <c r="T130">
        <v>81</v>
      </c>
      <c r="U130" s="1">
        <v>8.9806560000000001E-3</v>
      </c>
      <c r="V130" s="45" t="str">
        <f t="shared" si="1"/>
        <v/>
      </c>
    </row>
    <row r="131" spans="1:22" x14ac:dyDescent="0.35">
      <c r="A131">
        <v>2</v>
      </c>
      <c r="B131">
        <v>10</v>
      </c>
      <c r="C131">
        <v>2000</v>
      </c>
      <c r="D131">
        <v>0.8</v>
      </c>
      <c r="E131" s="38">
        <v>9.512748384</v>
      </c>
      <c r="F131">
        <v>3</v>
      </c>
      <c r="G131" s="38">
        <v>39463.658280000003</v>
      </c>
      <c r="H131" s="38">
        <v>10433.496810000001</v>
      </c>
      <c r="I131" s="28">
        <v>8000</v>
      </c>
      <c r="J131" s="38">
        <v>2433.496807</v>
      </c>
      <c r="K131" s="1">
        <v>0.76676114900000003</v>
      </c>
      <c r="L131" s="38">
        <v>255.81426780000001</v>
      </c>
      <c r="M131" s="38">
        <v>17482.841609999999</v>
      </c>
      <c r="N131" s="38">
        <v>6324.5588530000005</v>
      </c>
      <c r="O131" s="38">
        <v>4042.0719720000002</v>
      </c>
      <c r="P131" s="27">
        <v>465.72808320000001</v>
      </c>
      <c r="Q131" s="38">
        <v>714.96095760000003</v>
      </c>
      <c r="R131">
        <v>4</v>
      </c>
      <c r="S131" s="1">
        <v>0.93099141799999996</v>
      </c>
      <c r="T131">
        <v>55</v>
      </c>
      <c r="U131" s="1">
        <v>9.1206519999999999E-3</v>
      </c>
      <c r="V131" s="45">
        <f t="shared" ref="V131:V194" si="2">IF($F131&lt;&gt;3,"",(
SUMIFS($G:$G,$A:$A,$A131,$B:$B,$B131,$C:$C,$C131,$D:$D,$D131,$E:$E,$E131,$F:$F,1)
+
SUMIFS($G:$G,$A:$A,$A131,$B:$B,$B131,$C:$C,$C131,$D:$D,$D131,$E:$E,$E131,$F:$F,2)
-
$G131
)
/
(
SUMIFS($G:$G,$A:$A,$A131,$B:$B,$B131,$C:$C,$C131,$D:$D,$D131,$E:$E,$E131,$F:$F,1)
+
SUMIFS($G:$G,$A:$A,$A131,$B:$B,$B131,$C:$C,$C131,$D:$D,$D131,$E:$E,$E131,$F:$F,2)
))</f>
        <v>0.26914174432231586</v>
      </c>
    </row>
    <row r="132" spans="1:22" x14ac:dyDescent="0.35">
      <c r="A132">
        <v>2</v>
      </c>
      <c r="B132">
        <v>10</v>
      </c>
      <c r="C132">
        <v>2000</v>
      </c>
      <c r="D132">
        <v>0.6</v>
      </c>
      <c r="E132" s="38">
        <v>25.36732902</v>
      </c>
      <c r="F132">
        <v>1</v>
      </c>
      <c r="G132" s="38">
        <v>29470.334490000001</v>
      </c>
      <c r="H132" s="38">
        <v>7356.8940899999998</v>
      </c>
      <c r="I132" s="28">
        <v>4000</v>
      </c>
      <c r="J132" s="38">
        <v>3356.8940899999998</v>
      </c>
      <c r="K132" s="1">
        <v>0.54370770499999999</v>
      </c>
      <c r="L132" s="38">
        <v>132.33139109999999</v>
      </c>
      <c r="M132" s="38">
        <v>13345.842060000001</v>
      </c>
      <c r="N132" s="38">
        <v>6299.5387739999996</v>
      </c>
      <c r="O132" s="38">
        <v>1479.5115479999999</v>
      </c>
      <c r="P132" s="27">
        <v>465.72808320000001</v>
      </c>
      <c r="Q132" s="38">
        <v>522.81993079999995</v>
      </c>
      <c r="R132">
        <v>2</v>
      </c>
      <c r="S132" s="1">
        <v>0.92730839799999998</v>
      </c>
      <c r="T132">
        <v>49</v>
      </c>
      <c r="U132" s="1">
        <v>9.4053609999999992E-3</v>
      </c>
      <c r="V132" s="45" t="str">
        <f t="shared" si="2"/>
        <v/>
      </c>
    </row>
    <row r="133" spans="1:22" x14ac:dyDescent="0.35">
      <c r="A133">
        <v>2</v>
      </c>
      <c r="B133">
        <v>10</v>
      </c>
      <c r="C133">
        <v>2000</v>
      </c>
      <c r="D133">
        <v>0.6</v>
      </c>
      <c r="E133" s="38">
        <v>25.36732902</v>
      </c>
      <c r="F133">
        <v>2</v>
      </c>
      <c r="G133" s="38">
        <v>28789.784510000001</v>
      </c>
      <c r="H133" s="38">
        <v>7242.0356979999997</v>
      </c>
      <c r="I133" s="28">
        <v>4000</v>
      </c>
      <c r="J133" s="38">
        <v>3242.0356980000001</v>
      </c>
      <c r="K133" s="1">
        <v>0.55233088699999999</v>
      </c>
      <c r="L133" s="38">
        <v>127.8035446</v>
      </c>
      <c r="M133" s="38">
        <v>12871.995140000001</v>
      </c>
      <c r="N133" s="38">
        <v>6264.2396790000003</v>
      </c>
      <c r="O133" s="38">
        <v>1428.888203</v>
      </c>
      <c r="P133" s="27">
        <v>465.72808320000001</v>
      </c>
      <c r="Q133" s="38">
        <v>516.89771029999997</v>
      </c>
      <c r="R133">
        <v>2</v>
      </c>
      <c r="S133" s="1">
        <v>0.92211228000000001</v>
      </c>
      <c r="T133">
        <v>37</v>
      </c>
      <c r="U133" s="1">
        <v>9.8756469999999996E-3</v>
      </c>
      <c r="V133" s="45" t="str">
        <f t="shared" si="2"/>
        <v/>
      </c>
    </row>
    <row r="134" spans="1:22" x14ac:dyDescent="0.35">
      <c r="A134">
        <v>2</v>
      </c>
      <c r="B134">
        <v>10</v>
      </c>
      <c r="C134">
        <v>2000</v>
      </c>
      <c r="D134">
        <v>0.6</v>
      </c>
      <c r="E134" s="38">
        <v>25.36732902</v>
      </c>
      <c r="F134">
        <v>3</v>
      </c>
      <c r="G134" s="38">
        <v>43811.500330000003</v>
      </c>
      <c r="H134" s="38">
        <v>14469.014810000001</v>
      </c>
      <c r="I134" s="28">
        <v>8000</v>
      </c>
      <c r="J134" s="38">
        <v>6469.0148069999996</v>
      </c>
      <c r="K134" s="1">
        <v>0.552905647</v>
      </c>
      <c r="L134" s="38">
        <v>255.01363409999999</v>
      </c>
      <c r="M134" s="38">
        <v>17806.595270000002</v>
      </c>
      <c r="N134" s="38">
        <v>6322.5688049999999</v>
      </c>
      <c r="O134" s="38">
        <v>4029.6123640000001</v>
      </c>
      <c r="P134" s="27">
        <v>465.72808320000001</v>
      </c>
      <c r="Q134" s="38">
        <v>717.98100750000003</v>
      </c>
      <c r="R134">
        <v>4</v>
      </c>
      <c r="S134" s="1">
        <v>0.93069847800000005</v>
      </c>
      <c r="T134">
        <v>300</v>
      </c>
      <c r="U134" s="1">
        <v>3.7252952999999998E-2</v>
      </c>
      <c r="V134" s="45">
        <f t="shared" si="2"/>
        <v>0.24800187363160042</v>
      </c>
    </row>
    <row r="135" spans="1:22" x14ac:dyDescent="0.35">
      <c r="A135">
        <v>2</v>
      </c>
      <c r="B135">
        <v>10</v>
      </c>
      <c r="C135">
        <v>2000</v>
      </c>
      <c r="D135">
        <v>0.4</v>
      </c>
      <c r="E135" s="38">
        <v>57.076490300000003</v>
      </c>
      <c r="F135">
        <v>1</v>
      </c>
      <c r="G135" s="38">
        <v>33508.981899999999</v>
      </c>
      <c r="H135" s="38">
        <v>11539.144990000001</v>
      </c>
      <c r="I135" s="28">
        <v>4000</v>
      </c>
      <c r="J135" s="38">
        <v>7539.1449940000002</v>
      </c>
      <c r="K135" s="1">
        <v>0.34664613399999999</v>
      </c>
      <c r="L135" s="38">
        <v>132.0884451</v>
      </c>
      <c r="M135" s="38">
        <v>13206.210880000001</v>
      </c>
      <c r="N135" s="38">
        <v>6299.3537880000003</v>
      </c>
      <c r="O135" s="38">
        <v>1476.7937959999999</v>
      </c>
      <c r="P135" s="27">
        <v>465.72808320000001</v>
      </c>
      <c r="Q135" s="38">
        <v>521.75035749999995</v>
      </c>
      <c r="R135">
        <v>2</v>
      </c>
      <c r="S135" s="1">
        <v>0.92728116800000004</v>
      </c>
      <c r="T135">
        <v>86</v>
      </c>
      <c r="U135" s="1">
        <v>5.6550819999999996E-3</v>
      </c>
      <c r="V135" s="45" t="str">
        <f t="shared" si="2"/>
        <v/>
      </c>
    </row>
    <row r="136" spans="1:22" x14ac:dyDescent="0.35">
      <c r="A136">
        <v>2</v>
      </c>
      <c r="B136">
        <v>10</v>
      </c>
      <c r="C136">
        <v>2000</v>
      </c>
      <c r="D136">
        <v>0.4</v>
      </c>
      <c r="E136" s="38">
        <v>57.076490300000003</v>
      </c>
      <c r="F136">
        <v>2</v>
      </c>
      <c r="G136" s="38">
        <v>32842.335769999998</v>
      </c>
      <c r="H136" s="38">
        <v>11294.576660000001</v>
      </c>
      <c r="I136" s="28">
        <v>4000</v>
      </c>
      <c r="J136" s="38">
        <v>7294.5766629999998</v>
      </c>
      <c r="K136" s="1">
        <v>0.35415227300000002</v>
      </c>
      <c r="L136" s="38">
        <v>127.8035446</v>
      </c>
      <c r="M136" s="38">
        <v>12871.995140000001</v>
      </c>
      <c r="N136" s="38">
        <v>6264.2396790000003</v>
      </c>
      <c r="O136" s="38">
        <v>1428.890034</v>
      </c>
      <c r="P136" s="27">
        <v>465.72808320000001</v>
      </c>
      <c r="Q136" s="38">
        <v>516.90617499999996</v>
      </c>
      <c r="R136">
        <v>2</v>
      </c>
      <c r="S136" s="1">
        <v>0.92211228000000001</v>
      </c>
      <c r="T136">
        <v>101</v>
      </c>
      <c r="U136" s="1">
        <v>9.7218900000000004E-3</v>
      </c>
      <c r="V136" s="45" t="str">
        <f t="shared" si="2"/>
        <v/>
      </c>
    </row>
    <row r="137" spans="1:22" x14ac:dyDescent="0.35">
      <c r="A137">
        <v>2</v>
      </c>
      <c r="B137">
        <v>10</v>
      </c>
      <c r="C137">
        <v>2000</v>
      </c>
      <c r="D137">
        <v>0.4</v>
      </c>
      <c r="E137" s="38">
        <v>57.076490300000003</v>
      </c>
      <c r="F137">
        <v>3</v>
      </c>
      <c r="G137" s="38">
        <v>50745.19126</v>
      </c>
      <c r="H137" s="38">
        <v>18735.914410000001</v>
      </c>
      <c r="I137" s="28">
        <v>6000</v>
      </c>
      <c r="J137" s="38">
        <v>12735.914409999999</v>
      </c>
      <c r="K137" s="1">
        <v>0.32024057500000003</v>
      </c>
      <c r="L137" s="38">
        <v>223.13765739999999</v>
      </c>
      <c r="M137" s="38">
        <v>20993.274460000001</v>
      </c>
      <c r="N137" s="38">
        <v>6395.3785509999998</v>
      </c>
      <c r="O137" s="38">
        <v>3525.2182760000001</v>
      </c>
      <c r="P137" s="27">
        <v>465.72808320000001</v>
      </c>
      <c r="Q137" s="38">
        <v>629.67747910000003</v>
      </c>
      <c r="R137">
        <v>3</v>
      </c>
      <c r="S137" s="1">
        <v>0.94141626099999998</v>
      </c>
      <c r="T137">
        <v>300</v>
      </c>
      <c r="U137" s="1">
        <v>1.3183907E-2</v>
      </c>
      <c r="V137" s="45">
        <f t="shared" si="2"/>
        <v>0.23520446854751953</v>
      </c>
    </row>
    <row r="138" spans="1:22" x14ac:dyDescent="0.35">
      <c r="A138">
        <v>2</v>
      </c>
      <c r="B138">
        <v>40</v>
      </c>
      <c r="C138">
        <v>500</v>
      </c>
      <c r="D138">
        <v>0.8</v>
      </c>
      <c r="E138" s="38">
        <v>3.4869188969999998</v>
      </c>
      <c r="F138">
        <v>1</v>
      </c>
      <c r="G138" s="38">
        <v>19618.754099999998</v>
      </c>
      <c r="H138" s="38">
        <v>4358.1031650000004</v>
      </c>
      <c r="I138" s="28">
        <v>3500</v>
      </c>
      <c r="J138" s="38">
        <v>858.10316539999997</v>
      </c>
      <c r="K138" s="1">
        <v>0.80310168599999998</v>
      </c>
      <c r="L138" s="38">
        <v>246.09208390000001</v>
      </c>
      <c r="M138" s="38">
        <v>5517.0333950000004</v>
      </c>
      <c r="N138" s="38">
        <v>5560.6849030000003</v>
      </c>
      <c r="O138" s="38">
        <v>2751.3931619999998</v>
      </c>
      <c r="P138" s="27">
        <v>465.72808320000001</v>
      </c>
      <c r="Q138" s="38">
        <v>965.81138720000001</v>
      </c>
      <c r="R138">
        <v>7</v>
      </c>
      <c r="S138" s="1">
        <v>0.506203929</v>
      </c>
      <c r="T138">
        <v>23</v>
      </c>
      <c r="U138" s="1">
        <v>8.3397379999999993E-3</v>
      </c>
      <c r="V138" s="45" t="str">
        <f t="shared" si="2"/>
        <v/>
      </c>
    </row>
    <row r="139" spans="1:22" x14ac:dyDescent="0.35">
      <c r="A139">
        <v>2</v>
      </c>
      <c r="B139">
        <v>40</v>
      </c>
      <c r="C139">
        <v>500</v>
      </c>
      <c r="D139">
        <v>0.8</v>
      </c>
      <c r="E139" s="38">
        <v>3.4869188969999998</v>
      </c>
      <c r="F139">
        <v>2</v>
      </c>
      <c r="G139" s="38">
        <v>18982.676459999999</v>
      </c>
      <c r="H139" s="38">
        <v>3760.2597949999999</v>
      </c>
      <c r="I139" s="28">
        <v>3000</v>
      </c>
      <c r="J139" s="38">
        <v>760.25979470000004</v>
      </c>
      <c r="K139" s="1">
        <v>0.797817216</v>
      </c>
      <c r="L139" s="38">
        <v>218.03190520000001</v>
      </c>
      <c r="M139" s="38">
        <v>5718.55753</v>
      </c>
      <c r="N139" s="38">
        <v>5730.8617279999999</v>
      </c>
      <c r="O139" s="38">
        <v>2437.6710269999999</v>
      </c>
      <c r="P139" s="27">
        <v>465.72808320000001</v>
      </c>
      <c r="Q139" s="38">
        <v>869.59830150000005</v>
      </c>
      <c r="R139">
        <v>6</v>
      </c>
      <c r="S139" s="1">
        <v>0.52169557799999999</v>
      </c>
      <c r="T139">
        <v>56</v>
      </c>
      <c r="U139" s="1">
        <v>4.0220840000000004E-3</v>
      </c>
      <c r="V139" s="45" t="str">
        <f t="shared" si="2"/>
        <v/>
      </c>
    </row>
    <row r="140" spans="1:22" x14ac:dyDescent="0.35">
      <c r="A140">
        <v>2</v>
      </c>
      <c r="B140">
        <v>40</v>
      </c>
      <c r="C140">
        <v>500</v>
      </c>
      <c r="D140">
        <v>0.8</v>
      </c>
      <c r="E140" s="38">
        <v>3.4869188969999998</v>
      </c>
      <c r="F140">
        <v>3</v>
      </c>
      <c r="G140" s="38">
        <v>27282.886709999999</v>
      </c>
      <c r="H140" s="38">
        <v>5267.015969</v>
      </c>
      <c r="I140" s="28">
        <v>4000</v>
      </c>
      <c r="J140" s="38">
        <v>1267.015969</v>
      </c>
      <c r="K140" s="1">
        <v>0.75944330199999999</v>
      </c>
      <c r="L140" s="38">
        <v>363.36259619999998</v>
      </c>
      <c r="M140" s="38">
        <v>7703.1676600000001</v>
      </c>
      <c r="N140" s="38">
        <v>7097.5789629999999</v>
      </c>
      <c r="O140" s="38">
        <v>5729.2137249999996</v>
      </c>
      <c r="P140" s="27">
        <v>465.72808320000001</v>
      </c>
      <c r="Q140" s="38">
        <v>1020.182309</v>
      </c>
      <c r="R140">
        <v>8</v>
      </c>
      <c r="S140" s="1">
        <v>0.64611148100000004</v>
      </c>
      <c r="T140">
        <v>91</v>
      </c>
      <c r="U140" s="1">
        <v>9.0358109999999995E-3</v>
      </c>
      <c r="V140" s="45">
        <f t="shared" si="2"/>
        <v>0.29321565770488889</v>
      </c>
    </row>
    <row r="141" spans="1:22" x14ac:dyDescent="0.35">
      <c r="A141">
        <v>2</v>
      </c>
      <c r="B141">
        <v>40</v>
      </c>
      <c r="C141">
        <v>500</v>
      </c>
      <c r="D141">
        <v>0.6</v>
      </c>
      <c r="E141" s="38">
        <v>9.2984503919999995</v>
      </c>
      <c r="F141">
        <v>1</v>
      </c>
      <c r="G141" s="38">
        <v>21014.27447</v>
      </c>
      <c r="H141" s="38">
        <v>5113.2129750000004</v>
      </c>
      <c r="I141" s="28">
        <v>3000</v>
      </c>
      <c r="J141" s="38">
        <v>2113.2129749999999</v>
      </c>
      <c r="K141" s="1">
        <v>0.58671524399999997</v>
      </c>
      <c r="L141" s="38">
        <v>227.26506810000001</v>
      </c>
      <c r="M141" s="38">
        <v>5997.1219739999997</v>
      </c>
      <c r="N141" s="38">
        <v>6009.3123059999998</v>
      </c>
      <c r="O141" s="38">
        <v>2540.9007139999999</v>
      </c>
      <c r="P141" s="27">
        <v>465.72808320000001</v>
      </c>
      <c r="Q141" s="38">
        <v>887.99842249999995</v>
      </c>
      <c r="R141">
        <v>6</v>
      </c>
      <c r="S141" s="1">
        <v>0.54704367399999998</v>
      </c>
      <c r="T141">
        <v>301</v>
      </c>
      <c r="U141" s="1">
        <v>1.4664531999999999E-2</v>
      </c>
      <c r="V141" s="45" t="str">
        <f t="shared" si="2"/>
        <v/>
      </c>
    </row>
    <row r="142" spans="1:22" x14ac:dyDescent="0.35">
      <c r="A142">
        <v>2</v>
      </c>
      <c r="B142">
        <v>40</v>
      </c>
      <c r="C142">
        <v>500</v>
      </c>
      <c r="D142">
        <v>0.6</v>
      </c>
      <c r="E142" s="38">
        <v>9.2984503919999995</v>
      </c>
      <c r="F142">
        <v>2</v>
      </c>
      <c r="G142" s="38">
        <v>20254.23861</v>
      </c>
      <c r="H142" s="38">
        <v>5027.3588490000002</v>
      </c>
      <c r="I142" s="28">
        <v>3000</v>
      </c>
      <c r="J142" s="38">
        <v>2027.358849</v>
      </c>
      <c r="K142" s="1">
        <v>0.59673480400000001</v>
      </c>
      <c r="L142" s="38">
        <v>218.03190520000001</v>
      </c>
      <c r="M142" s="38">
        <v>5731.9579720000002</v>
      </c>
      <c r="N142" s="38">
        <v>5721.9249920000002</v>
      </c>
      <c r="O142" s="38">
        <v>2437.6707940000001</v>
      </c>
      <c r="P142" s="27">
        <v>465.72808320000001</v>
      </c>
      <c r="Q142" s="38">
        <v>869.59791849999999</v>
      </c>
      <c r="R142">
        <v>6</v>
      </c>
      <c r="S142" s="1">
        <v>0.52088204299999996</v>
      </c>
      <c r="T142">
        <v>90</v>
      </c>
      <c r="U142" s="1">
        <v>7.0872180000000002E-3</v>
      </c>
      <c r="V142" s="45" t="str">
        <f t="shared" si="2"/>
        <v/>
      </c>
    </row>
    <row r="143" spans="1:22" x14ac:dyDescent="0.35">
      <c r="A143">
        <v>2</v>
      </c>
      <c r="B143">
        <v>40</v>
      </c>
      <c r="C143">
        <v>500</v>
      </c>
      <c r="D143">
        <v>0.6</v>
      </c>
      <c r="E143" s="38">
        <v>9.2984503919999995</v>
      </c>
      <c r="F143">
        <v>3</v>
      </c>
      <c r="G143" s="38">
        <v>29447.607540000001</v>
      </c>
      <c r="H143" s="38">
        <v>6640.8774020000001</v>
      </c>
      <c r="I143" s="28">
        <v>3500</v>
      </c>
      <c r="J143" s="38">
        <v>3140.8774020000001</v>
      </c>
      <c r="K143" s="1">
        <v>0.52703879099999995</v>
      </c>
      <c r="L143" s="38">
        <v>337.78503499999999</v>
      </c>
      <c r="M143" s="38">
        <v>8502.3571300000003</v>
      </c>
      <c r="N143" s="38">
        <v>7565.7818710000001</v>
      </c>
      <c r="O143" s="38">
        <v>5328.4491399999997</v>
      </c>
      <c r="P143" s="27">
        <v>465.72808320000001</v>
      </c>
      <c r="Q143" s="38">
        <v>944.41390980000006</v>
      </c>
      <c r="R143">
        <v>7</v>
      </c>
      <c r="S143" s="1">
        <v>0.68873323600000003</v>
      </c>
      <c r="T143">
        <v>300</v>
      </c>
      <c r="U143" s="1">
        <v>1.8866504999999999E-2</v>
      </c>
      <c r="V143" s="45">
        <f t="shared" si="2"/>
        <v>0.2864388527176856</v>
      </c>
    </row>
    <row r="144" spans="1:22" x14ac:dyDescent="0.35">
      <c r="A144">
        <v>2</v>
      </c>
      <c r="B144">
        <v>40</v>
      </c>
      <c r="C144">
        <v>500</v>
      </c>
      <c r="D144">
        <v>0.4</v>
      </c>
      <c r="E144" s="38">
        <v>20.92151338</v>
      </c>
      <c r="F144">
        <v>1</v>
      </c>
      <c r="G144" s="38">
        <v>23272.485710000001</v>
      </c>
      <c r="H144" s="38">
        <v>5779.3278630000004</v>
      </c>
      <c r="I144" s="28">
        <v>2000</v>
      </c>
      <c r="J144" s="38">
        <v>3779.327863</v>
      </c>
      <c r="K144" s="1">
        <v>0.34606100400000001</v>
      </c>
      <c r="L144" s="38">
        <v>180.64313480000001</v>
      </c>
      <c r="M144" s="38">
        <v>7247.9062679999997</v>
      </c>
      <c r="N144" s="38">
        <v>7051.846646</v>
      </c>
      <c r="O144" s="38">
        <v>2019.651756</v>
      </c>
      <c r="P144" s="27">
        <v>465.72808320000001</v>
      </c>
      <c r="Q144" s="38">
        <v>708.02509620000001</v>
      </c>
      <c r="R144">
        <v>4</v>
      </c>
      <c r="S144" s="1">
        <v>0.64194834700000003</v>
      </c>
      <c r="T144">
        <v>301</v>
      </c>
      <c r="U144" s="1">
        <v>1.1965241E-2</v>
      </c>
      <c r="V144" s="45" t="str">
        <f t="shared" si="2"/>
        <v/>
      </c>
    </row>
    <row r="145" spans="1:22" x14ac:dyDescent="0.35">
      <c r="A145">
        <v>2</v>
      </c>
      <c r="B145">
        <v>40</v>
      </c>
      <c r="C145">
        <v>500</v>
      </c>
      <c r="D145">
        <v>0.4</v>
      </c>
      <c r="E145" s="38">
        <v>20.92151338</v>
      </c>
      <c r="F145">
        <v>2</v>
      </c>
      <c r="G145" s="38">
        <v>22900.920010000002</v>
      </c>
      <c r="H145" s="38">
        <v>7577.2211029999999</v>
      </c>
      <c r="I145" s="28">
        <v>3000</v>
      </c>
      <c r="J145" s="38">
        <v>4577.2211029999999</v>
      </c>
      <c r="K145" s="1">
        <v>0.395923513</v>
      </c>
      <c r="L145" s="38">
        <v>218.78058920000001</v>
      </c>
      <c r="M145" s="38">
        <v>5776.0607529999997</v>
      </c>
      <c r="N145" s="38">
        <v>5768.4261079999997</v>
      </c>
      <c r="O145" s="38">
        <v>2446.0414380000002</v>
      </c>
      <c r="P145" s="27">
        <v>465.72808320000001</v>
      </c>
      <c r="Q145" s="38">
        <v>867.44252619999997</v>
      </c>
      <c r="R145">
        <v>6</v>
      </c>
      <c r="S145" s="1">
        <v>0.52511516300000005</v>
      </c>
      <c r="T145">
        <v>300</v>
      </c>
      <c r="U145" s="1">
        <v>1.9307886E-2</v>
      </c>
      <c r="V145" s="45" t="str">
        <f t="shared" si="2"/>
        <v/>
      </c>
    </row>
    <row r="146" spans="1:22" x14ac:dyDescent="0.35">
      <c r="A146">
        <v>2</v>
      </c>
      <c r="B146">
        <v>40</v>
      </c>
      <c r="C146">
        <v>500</v>
      </c>
      <c r="D146">
        <v>0.4</v>
      </c>
      <c r="E146" s="38">
        <v>20.92151338</v>
      </c>
      <c r="F146">
        <v>3</v>
      </c>
      <c r="G146" s="38">
        <v>33607.335749999998</v>
      </c>
      <c r="H146" s="38">
        <v>7327.3431629999995</v>
      </c>
      <c r="I146" s="28">
        <v>2000</v>
      </c>
      <c r="J146" s="38">
        <v>5327.3431629999995</v>
      </c>
      <c r="K146" s="1">
        <v>0.27295023000000002</v>
      </c>
      <c r="L146" s="38">
        <v>254.63467879999999</v>
      </c>
      <c r="M146" s="38">
        <v>12027.60426</v>
      </c>
      <c r="N146" s="38">
        <v>9054.9985030000007</v>
      </c>
      <c r="O146" s="38">
        <v>4019.942822</v>
      </c>
      <c r="P146" s="27">
        <v>465.72808320000001</v>
      </c>
      <c r="Q146" s="38">
        <v>711.7189214</v>
      </c>
      <c r="R146">
        <v>4</v>
      </c>
      <c r="S146" s="1">
        <v>0.82430058500000003</v>
      </c>
      <c r="T146">
        <v>300</v>
      </c>
      <c r="U146" s="1">
        <v>3.6268248000000003E-2</v>
      </c>
      <c r="V146" s="45">
        <f t="shared" si="2"/>
        <v>0.27214951494377232</v>
      </c>
    </row>
    <row r="147" spans="1:22" x14ac:dyDescent="0.35">
      <c r="A147">
        <v>2</v>
      </c>
      <c r="B147">
        <v>40</v>
      </c>
      <c r="C147">
        <v>1000</v>
      </c>
      <c r="D147">
        <v>0.8</v>
      </c>
      <c r="E147" s="38">
        <v>5.8712038870000001</v>
      </c>
      <c r="F147">
        <v>1</v>
      </c>
      <c r="G147" s="38">
        <v>22610.35254</v>
      </c>
      <c r="H147" s="38">
        <v>5060.5928050000002</v>
      </c>
      <c r="I147" s="28">
        <v>4000</v>
      </c>
      <c r="J147" s="38">
        <v>1060.592805</v>
      </c>
      <c r="K147" s="1">
        <v>0.79042123200000003</v>
      </c>
      <c r="L147" s="38">
        <v>180.64313480000001</v>
      </c>
      <c r="M147" s="38">
        <v>7276.8949009999997</v>
      </c>
      <c r="N147" s="38">
        <v>7079.4597919999997</v>
      </c>
      <c r="O147" s="38">
        <v>2019.6518940000001</v>
      </c>
      <c r="P147" s="27">
        <v>465.72808320000001</v>
      </c>
      <c r="Q147" s="38">
        <v>708.02506330000006</v>
      </c>
      <c r="R147">
        <v>4</v>
      </c>
      <c r="S147" s="1">
        <v>0.64446204500000004</v>
      </c>
      <c r="T147">
        <v>131</v>
      </c>
      <c r="U147" s="1">
        <v>9.2512659999999993E-3</v>
      </c>
      <c r="V147" s="45" t="str">
        <f t="shared" si="2"/>
        <v/>
      </c>
    </row>
    <row r="148" spans="1:22" x14ac:dyDescent="0.35">
      <c r="A148">
        <v>2</v>
      </c>
      <c r="B148">
        <v>40</v>
      </c>
      <c r="C148">
        <v>1000</v>
      </c>
      <c r="D148">
        <v>0.8</v>
      </c>
      <c r="E148" s="38">
        <v>5.8712038870000001</v>
      </c>
      <c r="F148">
        <v>2</v>
      </c>
      <c r="G148" s="38">
        <v>22243.27072</v>
      </c>
      <c r="H148" s="38">
        <v>5051.3148920000003</v>
      </c>
      <c r="I148" s="28">
        <v>4000</v>
      </c>
      <c r="J148" s="38">
        <v>1051.3148920000001</v>
      </c>
      <c r="K148" s="1">
        <v>0.79187302400000004</v>
      </c>
      <c r="L148" s="38">
        <v>179.06284880000001</v>
      </c>
      <c r="M148" s="38">
        <v>7144.855998</v>
      </c>
      <c r="N148" s="38">
        <v>6862.5930600000002</v>
      </c>
      <c r="O148" s="38">
        <v>2001.983925</v>
      </c>
      <c r="P148" s="27">
        <v>465.72808320000001</v>
      </c>
      <c r="Q148" s="38">
        <v>716.79476260000001</v>
      </c>
      <c r="R148">
        <v>4</v>
      </c>
      <c r="S148" s="1">
        <v>0.62472008999999995</v>
      </c>
      <c r="T148">
        <v>139</v>
      </c>
      <c r="U148" s="1">
        <v>7.3391079999999996E-3</v>
      </c>
      <c r="V148" s="45" t="str">
        <f t="shared" si="2"/>
        <v/>
      </c>
    </row>
    <row r="149" spans="1:22" x14ac:dyDescent="0.35">
      <c r="A149">
        <v>2</v>
      </c>
      <c r="B149">
        <v>40</v>
      </c>
      <c r="C149">
        <v>1000</v>
      </c>
      <c r="D149">
        <v>0.8</v>
      </c>
      <c r="E149" s="38">
        <v>5.8712038870000001</v>
      </c>
      <c r="F149">
        <v>3</v>
      </c>
      <c r="G149" s="38">
        <v>31250.080969999999</v>
      </c>
      <c r="H149" s="38">
        <v>6681.0620680000002</v>
      </c>
      <c r="I149" s="28">
        <v>5000</v>
      </c>
      <c r="J149" s="38">
        <v>1681.062068</v>
      </c>
      <c r="K149" s="1">
        <v>0.74838400699999996</v>
      </c>
      <c r="L149" s="38">
        <v>286.32322440000002</v>
      </c>
      <c r="M149" s="38">
        <v>10406.08581</v>
      </c>
      <c r="N149" s="38">
        <v>8364.5706769999997</v>
      </c>
      <c r="O149" s="38">
        <v>4521.3424459999997</v>
      </c>
      <c r="P149" s="27">
        <v>465.72808320000001</v>
      </c>
      <c r="Q149" s="38">
        <v>811.29188239999996</v>
      </c>
      <c r="R149">
        <v>5</v>
      </c>
      <c r="S149" s="1">
        <v>0.76144910499999996</v>
      </c>
      <c r="T149">
        <v>150</v>
      </c>
      <c r="U149" s="1">
        <v>8.5753960000000008E-3</v>
      </c>
      <c r="V149" s="45">
        <f t="shared" si="2"/>
        <v>0.3032874782745032</v>
      </c>
    </row>
    <row r="150" spans="1:22" x14ac:dyDescent="0.35">
      <c r="A150">
        <v>2</v>
      </c>
      <c r="B150">
        <v>40</v>
      </c>
      <c r="C150">
        <v>1000</v>
      </c>
      <c r="D150">
        <v>0.6</v>
      </c>
      <c r="E150" s="38">
        <v>15.6565437</v>
      </c>
      <c r="F150">
        <v>1</v>
      </c>
      <c r="G150" s="38">
        <v>24180.389429999999</v>
      </c>
      <c r="H150" s="38">
        <v>5500.0424270000003</v>
      </c>
      <c r="I150" s="28">
        <v>3000</v>
      </c>
      <c r="J150" s="38">
        <v>2500.0424269999999</v>
      </c>
      <c r="K150" s="1">
        <v>0.54545033799999998</v>
      </c>
      <c r="L150" s="38">
        <v>159.68035029999999</v>
      </c>
      <c r="M150" s="38">
        <v>8069.5951519999999</v>
      </c>
      <c r="N150" s="38">
        <v>7730.0655900000002</v>
      </c>
      <c r="O150" s="38">
        <v>1785.2806310000001</v>
      </c>
      <c r="P150" s="27">
        <v>465.72808320000001</v>
      </c>
      <c r="Q150" s="38">
        <v>629.677548</v>
      </c>
      <c r="R150">
        <v>3</v>
      </c>
      <c r="S150" s="1">
        <v>0.70368841999999998</v>
      </c>
      <c r="T150">
        <v>274</v>
      </c>
      <c r="U150" s="1">
        <v>9.7398420000000003E-3</v>
      </c>
      <c r="V150" s="45" t="str">
        <f t="shared" si="2"/>
        <v/>
      </c>
    </row>
    <row r="151" spans="1:22" x14ac:dyDescent="0.35">
      <c r="A151">
        <v>2</v>
      </c>
      <c r="B151">
        <v>40</v>
      </c>
      <c r="C151">
        <v>1000</v>
      </c>
      <c r="D151">
        <v>0.6</v>
      </c>
      <c r="E151" s="38">
        <v>15.6565437</v>
      </c>
      <c r="F151">
        <v>2</v>
      </c>
      <c r="G151" s="38">
        <v>23924.4067</v>
      </c>
      <c r="H151" s="38">
        <v>5443.2533370000001</v>
      </c>
      <c r="I151" s="28">
        <v>3000</v>
      </c>
      <c r="J151" s="38">
        <v>2443.2533370000001</v>
      </c>
      <c r="K151" s="1">
        <v>0.551140984</v>
      </c>
      <c r="L151" s="38">
        <v>156.05317539999999</v>
      </c>
      <c r="M151" s="38">
        <v>8163.0431369999997</v>
      </c>
      <c r="N151" s="38">
        <v>7475.7863520000001</v>
      </c>
      <c r="O151" s="38">
        <v>1744.727531</v>
      </c>
      <c r="P151" s="27">
        <v>465.72808320000001</v>
      </c>
      <c r="Q151" s="38">
        <v>631.86825769999996</v>
      </c>
      <c r="R151">
        <v>3</v>
      </c>
      <c r="S151" s="1">
        <v>0.68054070499999997</v>
      </c>
      <c r="T151">
        <v>300</v>
      </c>
      <c r="U151" s="1">
        <v>2.8140897000000002E-2</v>
      </c>
      <c r="V151" s="45" t="str">
        <f t="shared" si="2"/>
        <v/>
      </c>
    </row>
    <row r="152" spans="1:22" x14ac:dyDescent="0.35">
      <c r="A152">
        <v>2</v>
      </c>
      <c r="B152">
        <v>40</v>
      </c>
      <c r="C152">
        <v>1000</v>
      </c>
      <c r="D152">
        <v>0.6</v>
      </c>
      <c r="E152" s="38">
        <v>15.6565437</v>
      </c>
      <c r="F152">
        <v>3</v>
      </c>
      <c r="G152" s="38">
        <v>33804.987849999998</v>
      </c>
      <c r="H152" s="38">
        <v>7990.6060289999996</v>
      </c>
      <c r="I152" s="28">
        <v>4000</v>
      </c>
      <c r="J152" s="38">
        <v>3990.606029</v>
      </c>
      <c r="K152" s="1">
        <v>0.50058781299999999</v>
      </c>
      <c r="L152" s="38">
        <v>254.88422499999999</v>
      </c>
      <c r="M152" s="38">
        <v>11621.03205</v>
      </c>
      <c r="N152" s="38">
        <v>8986.2938940000004</v>
      </c>
      <c r="O152" s="38">
        <v>4027.1509030000002</v>
      </c>
      <c r="P152" s="27">
        <v>465.72808320000001</v>
      </c>
      <c r="Q152" s="38">
        <v>714.17689280000002</v>
      </c>
      <c r="R152">
        <v>4</v>
      </c>
      <c r="S152" s="1">
        <v>0.81804622199999999</v>
      </c>
      <c r="T152">
        <v>245</v>
      </c>
      <c r="U152" s="1">
        <v>7.2608159999999998E-3</v>
      </c>
      <c r="V152" s="45">
        <f t="shared" si="2"/>
        <v>0.29726367078566818</v>
      </c>
    </row>
    <row r="153" spans="1:22" x14ac:dyDescent="0.35">
      <c r="A153">
        <v>2</v>
      </c>
      <c r="B153">
        <v>40</v>
      </c>
      <c r="C153">
        <v>1000</v>
      </c>
      <c r="D153">
        <v>0.4</v>
      </c>
      <c r="E153" s="38">
        <v>35.22722332</v>
      </c>
      <c r="F153">
        <v>1</v>
      </c>
      <c r="G153" s="38">
        <v>26955.146949999998</v>
      </c>
      <c r="H153" s="38">
        <v>6648.6662159999996</v>
      </c>
      <c r="I153" s="28">
        <v>2000</v>
      </c>
      <c r="J153" s="38">
        <v>4648.6662159999996</v>
      </c>
      <c r="K153" s="1">
        <v>0.30081221299999999</v>
      </c>
      <c r="L153" s="38">
        <v>131.9623206</v>
      </c>
      <c r="M153" s="38">
        <v>9350.5402520000007</v>
      </c>
      <c r="N153" s="38">
        <v>8494.2767769999991</v>
      </c>
      <c r="O153" s="38">
        <v>1475.383677</v>
      </c>
      <c r="P153" s="27">
        <v>465.72808320000001</v>
      </c>
      <c r="Q153" s="38">
        <v>520.55194849999998</v>
      </c>
      <c r="R153">
        <v>2</v>
      </c>
      <c r="S153" s="1">
        <v>0.77325659599999996</v>
      </c>
      <c r="T153">
        <v>300</v>
      </c>
      <c r="U153" s="1">
        <v>1.0166631000000001E-2</v>
      </c>
      <c r="V153" s="45" t="str">
        <f t="shared" si="2"/>
        <v/>
      </c>
    </row>
    <row r="154" spans="1:22" x14ac:dyDescent="0.35">
      <c r="A154">
        <v>2</v>
      </c>
      <c r="B154">
        <v>40</v>
      </c>
      <c r="C154">
        <v>1000</v>
      </c>
      <c r="D154">
        <v>0.4</v>
      </c>
      <c r="E154" s="38">
        <v>35.22722332</v>
      </c>
      <c r="F154">
        <v>2</v>
      </c>
      <c r="G154" s="38">
        <v>26372.12744</v>
      </c>
      <c r="H154" s="38">
        <v>6503.3362200000001</v>
      </c>
      <c r="I154" s="28">
        <v>2000</v>
      </c>
      <c r="J154" s="38">
        <v>4503.3362200000001</v>
      </c>
      <c r="K154" s="1">
        <v>0.30753446099999998</v>
      </c>
      <c r="L154" s="38">
        <v>127.8368131</v>
      </c>
      <c r="M154" s="38">
        <v>9257.2587519999997</v>
      </c>
      <c r="N154" s="38">
        <v>8197.0365629999997</v>
      </c>
      <c r="O154" s="38">
        <v>1429.2592790000001</v>
      </c>
      <c r="P154" s="27">
        <v>465.72808320000001</v>
      </c>
      <c r="Q154" s="38">
        <v>519.50853789999996</v>
      </c>
      <c r="R154">
        <v>2</v>
      </c>
      <c r="S154" s="1">
        <v>0.74619802899999998</v>
      </c>
      <c r="T154">
        <v>206</v>
      </c>
      <c r="U154" s="1">
        <v>8.1774719999999999E-3</v>
      </c>
      <c r="V154" s="45" t="str">
        <f t="shared" si="2"/>
        <v/>
      </c>
    </row>
    <row r="155" spans="1:22" x14ac:dyDescent="0.35">
      <c r="A155">
        <v>2</v>
      </c>
      <c r="B155">
        <v>40</v>
      </c>
      <c r="C155">
        <v>1000</v>
      </c>
      <c r="D155">
        <v>0.4</v>
      </c>
      <c r="E155" s="38">
        <v>35.22722332</v>
      </c>
      <c r="F155">
        <v>3</v>
      </c>
      <c r="G155" s="38">
        <v>39172.964209999998</v>
      </c>
      <c r="H155" s="38">
        <v>10767.33634</v>
      </c>
      <c r="I155" s="28">
        <v>3000</v>
      </c>
      <c r="J155" s="38">
        <v>7767.3363399999998</v>
      </c>
      <c r="K155" s="1">
        <v>0.278620441</v>
      </c>
      <c r="L155" s="38">
        <v>220.49243630000001</v>
      </c>
      <c r="M155" s="38">
        <v>14448.097330000001</v>
      </c>
      <c r="N155" s="38">
        <v>9378.6088</v>
      </c>
      <c r="O155" s="38">
        <v>3480.9883840000002</v>
      </c>
      <c r="P155" s="27">
        <v>465.72808320000001</v>
      </c>
      <c r="Q155" s="38">
        <v>632.20527189999996</v>
      </c>
      <c r="R155">
        <v>3</v>
      </c>
      <c r="S155" s="1">
        <v>0.85375969100000004</v>
      </c>
      <c r="T155">
        <v>300</v>
      </c>
      <c r="U155" s="1">
        <v>2.9572398E-2</v>
      </c>
      <c r="V155" s="45">
        <f t="shared" si="2"/>
        <v>0.26542346935800332</v>
      </c>
    </row>
    <row r="156" spans="1:22" x14ac:dyDescent="0.35">
      <c r="A156">
        <v>2</v>
      </c>
      <c r="B156">
        <v>40</v>
      </c>
      <c r="C156">
        <v>2000</v>
      </c>
      <c r="D156">
        <v>0.8</v>
      </c>
      <c r="E156" s="38">
        <v>7.6861330250000002</v>
      </c>
      <c r="F156">
        <v>1</v>
      </c>
      <c r="G156" s="38">
        <v>25439.47365</v>
      </c>
      <c r="H156" s="38">
        <v>5017.1167439999999</v>
      </c>
      <c r="I156" s="28">
        <v>4000</v>
      </c>
      <c r="J156" s="38">
        <v>1017.116744</v>
      </c>
      <c r="K156" s="1">
        <v>0.79727066400000002</v>
      </c>
      <c r="L156" s="38">
        <v>132.33139109999999</v>
      </c>
      <c r="M156" s="38">
        <v>9417.441433</v>
      </c>
      <c r="N156" s="38">
        <v>8536.8620649999993</v>
      </c>
      <c r="O156" s="38">
        <v>1479.509998</v>
      </c>
      <c r="P156" s="27">
        <v>465.72808320000001</v>
      </c>
      <c r="Q156" s="38">
        <v>522.81532419999996</v>
      </c>
      <c r="R156">
        <v>2</v>
      </c>
      <c r="S156" s="1">
        <v>0.77713324800000005</v>
      </c>
      <c r="T156">
        <v>35</v>
      </c>
      <c r="U156" s="1">
        <v>8.4775119999999995E-3</v>
      </c>
      <c r="V156" s="45" t="str">
        <f t="shared" si="2"/>
        <v/>
      </c>
    </row>
    <row r="157" spans="1:22" x14ac:dyDescent="0.35">
      <c r="A157">
        <v>2</v>
      </c>
      <c r="B157">
        <v>40</v>
      </c>
      <c r="C157">
        <v>2000</v>
      </c>
      <c r="D157">
        <v>0.8</v>
      </c>
      <c r="E157" s="38">
        <v>7.6861330250000002</v>
      </c>
      <c r="F157">
        <v>2</v>
      </c>
      <c r="G157" s="38">
        <v>24833.282439999999</v>
      </c>
      <c r="H157" s="38">
        <v>4983.7618380000004</v>
      </c>
      <c r="I157" s="28">
        <v>4000</v>
      </c>
      <c r="J157" s="38">
        <v>983.7618377</v>
      </c>
      <c r="K157" s="1">
        <v>0.80260657099999999</v>
      </c>
      <c r="L157" s="38">
        <v>127.99175030000001</v>
      </c>
      <c r="M157" s="38">
        <v>9288.663751</v>
      </c>
      <c r="N157" s="38">
        <v>8144.1382970000004</v>
      </c>
      <c r="O157" s="38">
        <v>1430.9914920000001</v>
      </c>
      <c r="P157" s="27">
        <v>465.72808320000001</v>
      </c>
      <c r="Q157" s="38">
        <v>519.99897799999997</v>
      </c>
      <c r="R157">
        <v>2</v>
      </c>
      <c r="S157" s="1">
        <v>0.74138255900000005</v>
      </c>
      <c r="T157">
        <v>303</v>
      </c>
      <c r="U157" s="1">
        <v>1.3073098999999999E-2</v>
      </c>
      <c r="V157" s="45" t="str">
        <f t="shared" si="2"/>
        <v/>
      </c>
    </row>
    <row r="158" spans="1:22" x14ac:dyDescent="0.35">
      <c r="A158">
        <v>2</v>
      </c>
      <c r="B158">
        <v>40</v>
      </c>
      <c r="C158">
        <v>2000</v>
      </c>
      <c r="D158">
        <v>0.8</v>
      </c>
      <c r="E158" s="38">
        <v>7.6861330250000002</v>
      </c>
      <c r="F158">
        <v>3</v>
      </c>
      <c r="G158" s="38">
        <v>35422.608469999999</v>
      </c>
      <c r="H158" s="38">
        <v>7714.6544620000004</v>
      </c>
      <c r="I158" s="28">
        <v>6000</v>
      </c>
      <c r="J158" s="38">
        <v>1714.654462</v>
      </c>
      <c r="K158" s="1">
        <v>0.77774060099999998</v>
      </c>
      <c r="L158" s="38">
        <v>223.0841331</v>
      </c>
      <c r="M158" s="38">
        <v>13531.19104</v>
      </c>
      <c r="N158" s="38">
        <v>9556.5371579999992</v>
      </c>
      <c r="O158" s="38">
        <v>3524.1362469999999</v>
      </c>
      <c r="P158" s="27">
        <v>465.72808320000001</v>
      </c>
      <c r="Q158" s="38">
        <v>630.36148179999998</v>
      </c>
      <c r="R158">
        <v>3</v>
      </c>
      <c r="S158" s="1">
        <v>0.86995698200000005</v>
      </c>
      <c r="T158">
        <v>199</v>
      </c>
      <c r="U158" s="1">
        <v>8.0614740000000008E-3</v>
      </c>
      <c r="V158" s="45">
        <f t="shared" si="2"/>
        <v>0.29539155548613166</v>
      </c>
    </row>
    <row r="159" spans="1:22" x14ac:dyDescent="0.35">
      <c r="A159">
        <v>2</v>
      </c>
      <c r="B159">
        <v>40</v>
      </c>
      <c r="C159">
        <v>2000</v>
      </c>
      <c r="D159">
        <v>0.6</v>
      </c>
      <c r="E159" s="38">
        <v>20.49635473</v>
      </c>
      <c r="F159">
        <v>1</v>
      </c>
      <c r="G159" s="38">
        <v>27134.677100000001</v>
      </c>
      <c r="H159" s="38">
        <v>6712.3122169999997</v>
      </c>
      <c r="I159" s="28">
        <v>4000</v>
      </c>
      <c r="J159" s="38">
        <v>2712.3122170000001</v>
      </c>
      <c r="K159" s="1">
        <v>0.59591983699999995</v>
      </c>
      <c r="L159" s="38">
        <v>132.33139109999999</v>
      </c>
      <c r="M159" s="38">
        <v>9417.441433</v>
      </c>
      <c r="N159" s="38">
        <v>8536.8620649999993</v>
      </c>
      <c r="O159" s="38">
        <v>1479.51053</v>
      </c>
      <c r="P159" s="27">
        <v>465.72808320000001</v>
      </c>
      <c r="Q159" s="38">
        <v>522.82277390000002</v>
      </c>
      <c r="R159">
        <v>2</v>
      </c>
      <c r="S159" s="1">
        <v>0.77713324800000005</v>
      </c>
      <c r="T159">
        <v>34</v>
      </c>
      <c r="U159" s="1">
        <v>7.688828E-3</v>
      </c>
      <c r="V159" s="45" t="str">
        <f t="shared" si="2"/>
        <v/>
      </c>
    </row>
    <row r="160" spans="1:22" x14ac:dyDescent="0.35">
      <c r="A160">
        <v>2</v>
      </c>
      <c r="B160">
        <v>40</v>
      </c>
      <c r="C160">
        <v>2000</v>
      </c>
      <c r="D160">
        <v>0.6</v>
      </c>
      <c r="E160" s="38">
        <v>20.49635473</v>
      </c>
      <c r="F160">
        <v>2</v>
      </c>
      <c r="G160" s="38">
        <v>26481.662830000001</v>
      </c>
      <c r="H160" s="38">
        <v>6623.3098730000002</v>
      </c>
      <c r="I160" s="28">
        <v>4000</v>
      </c>
      <c r="J160" s="38">
        <v>2623.3098730000002</v>
      </c>
      <c r="K160" s="1">
        <v>0.60392765500000001</v>
      </c>
      <c r="L160" s="38">
        <v>127.9890791</v>
      </c>
      <c r="M160" s="38">
        <v>9296.4966929999991</v>
      </c>
      <c r="N160" s="38">
        <v>8144.1382970000004</v>
      </c>
      <c r="O160" s="38">
        <v>1430.9617189999999</v>
      </c>
      <c r="P160" s="27">
        <v>465.72808320000001</v>
      </c>
      <c r="Q160" s="38">
        <v>521.0281675</v>
      </c>
      <c r="R160">
        <v>2</v>
      </c>
      <c r="S160" s="1">
        <v>0.74138255900000005</v>
      </c>
      <c r="T160">
        <v>300</v>
      </c>
      <c r="U160" s="1">
        <v>2.9066459999999999E-2</v>
      </c>
      <c r="V160" s="45" t="str">
        <f t="shared" si="2"/>
        <v/>
      </c>
    </row>
    <row r="161" spans="1:22" x14ac:dyDescent="0.35">
      <c r="A161">
        <v>2</v>
      </c>
      <c r="B161">
        <v>40</v>
      </c>
      <c r="C161">
        <v>2000</v>
      </c>
      <c r="D161">
        <v>0.6</v>
      </c>
      <c r="E161" s="38">
        <v>20.49635473</v>
      </c>
      <c r="F161">
        <v>3</v>
      </c>
      <c r="G161" s="38">
        <v>38187.673020000002</v>
      </c>
      <c r="H161" s="38">
        <v>7765.7548660000002</v>
      </c>
      <c r="I161" s="28">
        <v>4000</v>
      </c>
      <c r="J161" s="38">
        <v>3765.7548660000002</v>
      </c>
      <c r="K161" s="1">
        <v>0.51508192900000005</v>
      </c>
      <c r="L161" s="38">
        <v>183.7280246</v>
      </c>
      <c r="M161" s="38">
        <v>16471.853459999998</v>
      </c>
      <c r="N161" s="38">
        <v>10063.61937</v>
      </c>
      <c r="O161" s="38">
        <v>2903.1604699999998</v>
      </c>
      <c r="P161" s="27">
        <v>465.72808320000001</v>
      </c>
      <c r="Q161" s="38">
        <v>517.55676979999998</v>
      </c>
      <c r="R161">
        <v>2</v>
      </c>
      <c r="S161" s="1">
        <v>0.91611802399999998</v>
      </c>
      <c r="T161">
        <v>147</v>
      </c>
      <c r="U161" s="1">
        <v>9.4047590000000004E-3</v>
      </c>
      <c r="V161" s="45">
        <f t="shared" si="2"/>
        <v>0.28776053960682951</v>
      </c>
    </row>
    <row r="162" spans="1:22" x14ac:dyDescent="0.35">
      <c r="A162">
        <v>2</v>
      </c>
      <c r="B162">
        <v>40</v>
      </c>
      <c r="C162">
        <v>2000</v>
      </c>
      <c r="D162">
        <v>0.4</v>
      </c>
      <c r="E162" s="38">
        <v>46.116798150000001</v>
      </c>
      <c r="F162">
        <v>1</v>
      </c>
      <c r="G162" s="38">
        <v>29818.046999999999</v>
      </c>
      <c r="H162" s="38">
        <v>6315.3105009999999</v>
      </c>
      <c r="I162" s="28">
        <v>2000</v>
      </c>
      <c r="J162" s="38">
        <v>4315.3105009999999</v>
      </c>
      <c r="K162" s="1">
        <v>0.316690684</v>
      </c>
      <c r="L162" s="38">
        <v>93.573500519999996</v>
      </c>
      <c r="M162" s="38">
        <v>12050.925880000001</v>
      </c>
      <c r="N162" s="38">
        <v>9569.6051659999994</v>
      </c>
      <c r="O162" s="38">
        <v>1046.1845169999999</v>
      </c>
      <c r="P162" s="27">
        <v>465.72808320000001</v>
      </c>
      <c r="Q162" s="38">
        <v>370.2928498</v>
      </c>
      <c r="R162">
        <v>1</v>
      </c>
      <c r="S162" s="1">
        <v>0.87114659800000005</v>
      </c>
      <c r="T162">
        <v>61</v>
      </c>
      <c r="U162" s="1">
        <v>9.4880510000000008E-3</v>
      </c>
      <c r="V162" s="45" t="str">
        <f t="shared" si="2"/>
        <v/>
      </c>
    </row>
    <row r="163" spans="1:22" x14ac:dyDescent="0.35">
      <c r="A163">
        <v>2</v>
      </c>
      <c r="B163">
        <v>40</v>
      </c>
      <c r="C163">
        <v>2000</v>
      </c>
      <c r="D163">
        <v>0.4</v>
      </c>
      <c r="E163" s="38">
        <v>46.116798150000001</v>
      </c>
      <c r="F163">
        <v>2</v>
      </c>
      <c r="G163" s="38">
        <v>29228.983830000001</v>
      </c>
      <c r="H163" s="38">
        <v>6174.0158620000002</v>
      </c>
      <c r="I163" s="28">
        <v>2000</v>
      </c>
      <c r="J163" s="38">
        <v>4174.0158620000002</v>
      </c>
      <c r="K163" s="1">
        <v>0.323938267</v>
      </c>
      <c r="L163" s="38">
        <v>90.509667989999997</v>
      </c>
      <c r="M163" s="38">
        <v>11911.362779999999</v>
      </c>
      <c r="N163" s="38">
        <v>9295.6569070000005</v>
      </c>
      <c r="O163" s="38">
        <v>1011.930232</v>
      </c>
      <c r="P163" s="27">
        <v>465.72808320000001</v>
      </c>
      <c r="Q163" s="38">
        <v>370.28996339999998</v>
      </c>
      <c r="R163">
        <v>1</v>
      </c>
      <c r="S163" s="1">
        <v>0.84620835999999999</v>
      </c>
      <c r="T163">
        <v>218</v>
      </c>
      <c r="U163" s="1">
        <v>1.4250499999999999E-4</v>
      </c>
      <c r="V163" s="45" t="str">
        <f t="shared" si="2"/>
        <v/>
      </c>
    </row>
    <row r="164" spans="1:22" x14ac:dyDescent="0.35">
      <c r="A164">
        <v>2</v>
      </c>
      <c r="B164">
        <v>40</v>
      </c>
      <c r="C164">
        <v>2000</v>
      </c>
      <c r="D164">
        <v>0.4</v>
      </c>
      <c r="E164" s="38">
        <v>46.116798150000001</v>
      </c>
      <c r="F164">
        <v>3</v>
      </c>
      <c r="G164" s="38">
        <v>42736.631329999997</v>
      </c>
      <c r="H164" s="38">
        <v>12489.25078</v>
      </c>
      <c r="I164" s="28">
        <v>4000</v>
      </c>
      <c r="J164" s="38">
        <v>8489.2507750000004</v>
      </c>
      <c r="K164" s="1">
        <v>0.32027541700000001</v>
      </c>
      <c r="L164" s="38">
        <v>184.08151459999999</v>
      </c>
      <c r="M164" s="38">
        <v>16289.450570000001</v>
      </c>
      <c r="N164" s="38">
        <v>10061.99568</v>
      </c>
      <c r="O164" s="38">
        <v>2909.78224</v>
      </c>
      <c r="P164" s="27">
        <v>465.72808320000001</v>
      </c>
      <c r="Q164" s="38">
        <v>520.42397530000005</v>
      </c>
      <c r="R164">
        <v>2</v>
      </c>
      <c r="S164" s="1">
        <v>0.91597021599999995</v>
      </c>
      <c r="T164">
        <v>300</v>
      </c>
      <c r="U164" s="1">
        <v>1.3115277999999999E-2</v>
      </c>
      <c r="V164" s="45">
        <f t="shared" si="2"/>
        <v>0.27622725936819142</v>
      </c>
    </row>
    <row r="165" spans="1:22" x14ac:dyDescent="0.35">
      <c r="A165">
        <v>2</v>
      </c>
      <c r="B165">
        <v>70</v>
      </c>
      <c r="C165">
        <v>500</v>
      </c>
      <c r="D165">
        <v>0.8</v>
      </c>
      <c r="E165" s="38">
        <v>3.4904054499999999</v>
      </c>
      <c r="F165">
        <v>1</v>
      </c>
      <c r="G165" s="38">
        <v>19595.273740000001</v>
      </c>
      <c r="H165" s="38">
        <v>4358.1644880000003</v>
      </c>
      <c r="I165" s="28">
        <v>3500</v>
      </c>
      <c r="J165" s="38">
        <v>858.16448809999997</v>
      </c>
      <c r="K165" s="1">
        <v>0.80309038600000004</v>
      </c>
      <c r="L165" s="38">
        <v>245.86383459999999</v>
      </c>
      <c r="M165" s="38">
        <v>5474.9118330000001</v>
      </c>
      <c r="N165" s="38">
        <v>5583.1054830000003</v>
      </c>
      <c r="O165" s="38">
        <v>2748.841246</v>
      </c>
      <c r="P165" s="27">
        <v>465.72808320000001</v>
      </c>
      <c r="Q165" s="38">
        <v>964.52260650000005</v>
      </c>
      <c r="R165">
        <v>7</v>
      </c>
      <c r="S165" s="1">
        <v>0.38315423300000001</v>
      </c>
      <c r="T165">
        <v>68</v>
      </c>
      <c r="U165" s="1">
        <v>5.6277289999999997E-3</v>
      </c>
      <c r="V165" s="45" t="str">
        <f t="shared" si="2"/>
        <v/>
      </c>
    </row>
    <row r="166" spans="1:22" x14ac:dyDescent="0.35">
      <c r="A166">
        <v>2</v>
      </c>
      <c r="B166">
        <v>70</v>
      </c>
      <c r="C166">
        <v>500</v>
      </c>
      <c r="D166">
        <v>0.8</v>
      </c>
      <c r="E166" s="38">
        <v>3.4904054499999999</v>
      </c>
      <c r="F166">
        <v>2</v>
      </c>
      <c r="G166" s="38">
        <v>18993.718540000002</v>
      </c>
      <c r="H166" s="38">
        <v>3765.0166220000001</v>
      </c>
      <c r="I166" s="28">
        <v>3000</v>
      </c>
      <c r="J166" s="38">
        <v>765.01662180000005</v>
      </c>
      <c r="K166" s="1">
        <v>0.79680923100000001</v>
      </c>
      <c r="L166" s="38">
        <v>219.17700790000001</v>
      </c>
      <c r="M166" s="38">
        <v>5671.7712490000004</v>
      </c>
      <c r="N166" s="38">
        <v>5762.3722930000004</v>
      </c>
      <c r="O166" s="38">
        <v>2450.4734060000001</v>
      </c>
      <c r="P166" s="27">
        <v>465.72808320000001</v>
      </c>
      <c r="Q166" s="38">
        <v>878.35688489999995</v>
      </c>
      <c r="R166">
        <v>6</v>
      </c>
      <c r="S166" s="1">
        <v>0.395456855</v>
      </c>
      <c r="T166">
        <v>31</v>
      </c>
      <c r="U166" s="1">
        <v>9.5110839999999995E-3</v>
      </c>
      <c r="V166" s="45" t="str">
        <f t="shared" si="2"/>
        <v/>
      </c>
    </row>
    <row r="167" spans="1:22" x14ac:dyDescent="0.35">
      <c r="A167">
        <v>2</v>
      </c>
      <c r="B167">
        <v>70</v>
      </c>
      <c r="C167">
        <v>500</v>
      </c>
      <c r="D167">
        <v>0.8</v>
      </c>
      <c r="E167" s="38">
        <v>3.4904054499999999</v>
      </c>
      <c r="F167">
        <v>3</v>
      </c>
      <c r="G167" s="38">
        <v>27214.24567</v>
      </c>
      <c r="H167" s="38">
        <v>5275.1365530000003</v>
      </c>
      <c r="I167" s="28">
        <v>4000</v>
      </c>
      <c r="J167" s="38">
        <v>1275.136553</v>
      </c>
      <c r="K167" s="1">
        <v>0.75827420999999995</v>
      </c>
      <c r="L167" s="38">
        <v>365.32616839999997</v>
      </c>
      <c r="M167" s="38">
        <v>7343.505349</v>
      </c>
      <c r="N167" s="38">
        <v>7344.1769180000001</v>
      </c>
      <c r="O167" s="38">
        <v>5765.2423790000003</v>
      </c>
      <c r="P167" s="27">
        <v>465.72808320000001</v>
      </c>
      <c r="Q167" s="38">
        <v>1020.4563900000001</v>
      </c>
      <c r="R167">
        <v>8</v>
      </c>
      <c r="S167" s="1">
        <v>0.50401205599999999</v>
      </c>
      <c r="T167">
        <v>301</v>
      </c>
      <c r="U167" s="1">
        <v>1.0780692E-2</v>
      </c>
      <c r="V167" s="45">
        <f t="shared" si="2"/>
        <v>0.29476661446521724</v>
      </c>
    </row>
    <row r="168" spans="1:22" x14ac:dyDescent="0.35">
      <c r="A168">
        <v>2</v>
      </c>
      <c r="B168">
        <v>70</v>
      </c>
      <c r="C168">
        <v>500</v>
      </c>
      <c r="D168">
        <v>0.6</v>
      </c>
      <c r="E168" s="38">
        <v>9.3077478669999998</v>
      </c>
      <c r="F168">
        <v>1</v>
      </c>
      <c r="G168" s="38">
        <v>20967.879079999999</v>
      </c>
      <c r="H168" s="38">
        <v>4430.860036</v>
      </c>
      <c r="I168" s="28">
        <v>2500</v>
      </c>
      <c r="J168" s="38">
        <v>1930.860036</v>
      </c>
      <c r="K168" s="1">
        <v>0.56422454799999999</v>
      </c>
      <c r="L168" s="38">
        <v>207.44653289999999</v>
      </c>
      <c r="M168" s="38">
        <v>6429.2379449999999</v>
      </c>
      <c r="N168" s="38">
        <v>6508.2410579999996</v>
      </c>
      <c r="O168" s="38">
        <v>2319.322756</v>
      </c>
      <c r="P168" s="27">
        <v>465.72808320000001</v>
      </c>
      <c r="Q168" s="38">
        <v>814.48919750000005</v>
      </c>
      <c r="R168">
        <v>5</v>
      </c>
      <c r="S168" s="1">
        <v>0.446643919</v>
      </c>
      <c r="T168">
        <v>300</v>
      </c>
      <c r="U168" s="1">
        <v>1.3078133E-2</v>
      </c>
      <c r="V168" s="45" t="str">
        <f t="shared" si="2"/>
        <v/>
      </c>
    </row>
    <row r="169" spans="1:22" x14ac:dyDescent="0.35">
      <c r="A169">
        <v>2</v>
      </c>
      <c r="B169">
        <v>70</v>
      </c>
      <c r="C169">
        <v>500</v>
      </c>
      <c r="D169">
        <v>0.6</v>
      </c>
      <c r="E169" s="38">
        <v>9.3077478669999998</v>
      </c>
      <c r="F169">
        <v>2</v>
      </c>
      <c r="G169" s="38">
        <v>20253.91876</v>
      </c>
      <c r="H169" s="38">
        <v>5034.4926660000001</v>
      </c>
      <c r="I169" s="28">
        <v>3000</v>
      </c>
      <c r="J169" s="38">
        <v>2034.4926660000001</v>
      </c>
      <c r="K169" s="1">
        <v>0.59588923800000004</v>
      </c>
      <c r="L169" s="38">
        <v>218.5805507</v>
      </c>
      <c r="M169" s="38">
        <v>5675.4303200000004</v>
      </c>
      <c r="N169" s="38">
        <v>5761.7308400000002</v>
      </c>
      <c r="O169" s="38">
        <v>2443.8048610000001</v>
      </c>
      <c r="P169" s="27">
        <v>465.72808320000001</v>
      </c>
      <c r="Q169" s="38">
        <v>872.73198609999997</v>
      </c>
      <c r="R169">
        <v>6</v>
      </c>
      <c r="S169" s="1">
        <v>0.39541283399999999</v>
      </c>
      <c r="T169">
        <v>35</v>
      </c>
      <c r="U169" s="1">
        <v>8.1070389999999999E-3</v>
      </c>
      <c r="V169" s="45" t="str">
        <f t="shared" si="2"/>
        <v/>
      </c>
    </row>
    <row r="170" spans="1:22" x14ac:dyDescent="0.35">
      <c r="A170">
        <v>2</v>
      </c>
      <c r="B170">
        <v>70</v>
      </c>
      <c r="C170">
        <v>500</v>
      </c>
      <c r="D170">
        <v>0.6</v>
      </c>
      <c r="E170" s="38">
        <v>9.3077478669999998</v>
      </c>
      <c r="F170">
        <v>3</v>
      </c>
      <c r="G170" s="38">
        <v>29171.009880000001</v>
      </c>
      <c r="H170" s="38">
        <v>5917.7676170000004</v>
      </c>
      <c r="I170" s="28">
        <v>3000</v>
      </c>
      <c r="J170" s="38">
        <v>2917.767617</v>
      </c>
      <c r="K170" s="1">
        <v>0.50694792300000002</v>
      </c>
      <c r="L170" s="38">
        <v>313.47728999999998</v>
      </c>
      <c r="M170" s="38">
        <v>8500.8376380000009</v>
      </c>
      <c r="N170" s="38">
        <v>8466.2838709999996</v>
      </c>
      <c r="O170" s="38">
        <v>4947.1247160000003</v>
      </c>
      <c r="P170" s="27">
        <v>465.72808320000001</v>
      </c>
      <c r="Q170" s="38">
        <v>873.26795749999997</v>
      </c>
      <c r="R170">
        <v>6</v>
      </c>
      <c r="S170" s="1">
        <v>0.581019383</v>
      </c>
      <c r="T170">
        <v>301</v>
      </c>
      <c r="U170" s="1">
        <v>1.536531E-2</v>
      </c>
      <c r="V170" s="45">
        <f t="shared" si="2"/>
        <v>0.29234018387005895</v>
      </c>
    </row>
    <row r="171" spans="1:22" x14ac:dyDescent="0.35">
      <c r="A171">
        <v>2</v>
      </c>
      <c r="B171">
        <v>70</v>
      </c>
      <c r="C171">
        <v>500</v>
      </c>
      <c r="D171">
        <v>0.4</v>
      </c>
      <c r="E171" s="38">
        <v>20.942432700000001</v>
      </c>
      <c r="F171">
        <v>1</v>
      </c>
      <c r="G171" s="38">
        <v>23259.25793</v>
      </c>
      <c r="H171" s="38">
        <v>5797.4986660000004</v>
      </c>
      <c r="I171" s="28">
        <v>2000</v>
      </c>
      <c r="J171" s="38">
        <v>3797.498666</v>
      </c>
      <c r="K171" s="1">
        <v>0.34497636199999998</v>
      </c>
      <c r="L171" s="38">
        <v>181.33034129999999</v>
      </c>
      <c r="M171" s="38">
        <v>7097.8020310000002</v>
      </c>
      <c r="N171" s="38">
        <v>7160.7625770000004</v>
      </c>
      <c r="O171" s="38">
        <v>2027.3350419999999</v>
      </c>
      <c r="P171" s="27">
        <v>465.72808320000001</v>
      </c>
      <c r="Q171" s="38">
        <v>710.13153490000002</v>
      </c>
      <c r="R171">
        <v>4</v>
      </c>
      <c r="S171" s="1">
        <v>0.49142479999999999</v>
      </c>
      <c r="T171">
        <v>300</v>
      </c>
      <c r="U171" s="1">
        <v>1.2552542E-2</v>
      </c>
      <c r="V171" s="45" t="str">
        <f t="shared" si="2"/>
        <v/>
      </c>
    </row>
    <row r="172" spans="1:22" x14ac:dyDescent="0.35">
      <c r="A172">
        <v>2</v>
      </c>
      <c r="B172">
        <v>70</v>
      </c>
      <c r="C172">
        <v>500</v>
      </c>
      <c r="D172">
        <v>0.4</v>
      </c>
      <c r="E172" s="38">
        <v>20.942432700000001</v>
      </c>
      <c r="F172">
        <v>2</v>
      </c>
      <c r="G172" s="38">
        <v>22935.77189</v>
      </c>
      <c r="H172" s="38">
        <v>6688.0116230000003</v>
      </c>
      <c r="I172" s="28">
        <v>2500</v>
      </c>
      <c r="J172" s="38">
        <v>4188.0116230000003</v>
      </c>
      <c r="K172" s="1">
        <v>0.37380317800000001</v>
      </c>
      <c r="L172" s="38">
        <v>199.9773217</v>
      </c>
      <c r="M172" s="38">
        <v>6350.0859929999997</v>
      </c>
      <c r="N172" s="38">
        <v>6382.6008579999998</v>
      </c>
      <c r="O172" s="38">
        <v>2235.8144510000002</v>
      </c>
      <c r="P172" s="27">
        <v>465.72808320000001</v>
      </c>
      <c r="Q172" s="38">
        <v>813.53088390000005</v>
      </c>
      <c r="R172">
        <v>5</v>
      </c>
      <c r="S172" s="1">
        <v>0.43802155399999998</v>
      </c>
      <c r="T172">
        <v>300</v>
      </c>
      <c r="U172" s="1">
        <v>2.1371643999999999E-2</v>
      </c>
      <c r="V172" s="45" t="str">
        <f t="shared" si="2"/>
        <v/>
      </c>
    </row>
    <row r="173" spans="1:22" x14ac:dyDescent="0.35">
      <c r="A173">
        <v>2</v>
      </c>
      <c r="B173">
        <v>70</v>
      </c>
      <c r="C173">
        <v>500</v>
      </c>
      <c r="D173">
        <v>0.4</v>
      </c>
      <c r="E173" s="38">
        <v>20.942432700000001</v>
      </c>
      <c r="F173">
        <v>3</v>
      </c>
      <c r="G173" s="38">
        <v>33399.584009999999</v>
      </c>
      <c r="H173" s="38">
        <v>8552.65337</v>
      </c>
      <c r="I173" s="28">
        <v>2500</v>
      </c>
      <c r="J173" s="38">
        <v>6052.65337</v>
      </c>
      <c r="K173" s="1">
        <v>0.29230694800000001</v>
      </c>
      <c r="L173" s="38">
        <v>289.01386869999999</v>
      </c>
      <c r="M173" s="38">
        <v>9621.1579139999994</v>
      </c>
      <c r="N173" s="38">
        <v>9383.3712149999992</v>
      </c>
      <c r="O173" s="38">
        <v>4562.0439120000001</v>
      </c>
      <c r="P173" s="27">
        <v>465.72808320000001</v>
      </c>
      <c r="Q173" s="38">
        <v>814.62951380000004</v>
      </c>
      <c r="R173">
        <v>5</v>
      </c>
      <c r="S173" s="1">
        <v>0.64395673899999994</v>
      </c>
      <c r="T173">
        <v>300</v>
      </c>
      <c r="U173" s="1">
        <v>3.993915E-2</v>
      </c>
      <c r="V173" s="45">
        <f t="shared" si="2"/>
        <v>0.27698749973444653</v>
      </c>
    </row>
    <row r="174" spans="1:22" x14ac:dyDescent="0.35">
      <c r="A174">
        <v>2</v>
      </c>
      <c r="B174">
        <v>70</v>
      </c>
      <c r="C174">
        <v>1000</v>
      </c>
      <c r="D174">
        <v>0.8</v>
      </c>
      <c r="E174" s="38">
        <v>5.8877230039999997</v>
      </c>
      <c r="F174">
        <v>1</v>
      </c>
      <c r="G174" s="38">
        <v>22568.08381</v>
      </c>
      <c r="H174" s="38">
        <v>5076.9582540000001</v>
      </c>
      <c r="I174" s="28">
        <v>4000</v>
      </c>
      <c r="J174" s="38">
        <v>1076.9582539999999</v>
      </c>
      <c r="K174" s="1">
        <v>0.78787332899999996</v>
      </c>
      <c r="L174" s="38">
        <v>182.915908</v>
      </c>
      <c r="M174" s="38">
        <v>7101.0867150000004</v>
      </c>
      <c r="N174" s="38">
        <v>7164.0472600000003</v>
      </c>
      <c r="O174" s="38">
        <v>2045.062077</v>
      </c>
      <c r="P174" s="27">
        <v>465.72808320000001</v>
      </c>
      <c r="Q174" s="38">
        <v>715.20141880000006</v>
      </c>
      <c r="R174">
        <v>4</v>
      </c>
      <c r="S174" s="1">
        <v>0.491650219</v>
      </c>
      <c r="T174">
        <v>82</v>
      </c>
      <c r="U174" s="1">
        <v>5.5527229999999999E-3</v>
      </c>
      <c r="V174" s="45" t="str">
        <f t="shared" si="2"/>
        <v/>
      </c>
    </row>
    <row r="175" spans="1:22" x14ac:dyDescent="0.35">
      <c r="A175">
        <v>2</v>
      </c>
      <c r="B175">
        <v>70</v>
      </c>
      <c r="C175">
        <v>1000</v>
      </c>
      <c r="D175">
        <v>0.8</v>
      </c>
      <c r="E175" s="38">
        <v>5.8877230039999997</v>
      </c>
      <c r="F175">
        <v>2</v>
      </c>
      <c r="G175" s="38">
        <v>22172.046890000001</v>
      </c>
      <c r="H175" s="38">
        <v>5051.6937770000004</v>
      </c>
      <c r="I175" s="28">
        <v>4000</v>
      </c>
      <c r="J175" s="38">
        <v>1051.693777</v>
      </c>
      <c r="K175" s="1">
        <v>0.79181363299999996</v>
      </c>
      <c r="L175" s="38">
        <v>178.62485899999999</v>
      </c>
      <c r="M175" s="38">
        <v>6961.4208079999999</v>
      </c>
      <c r="N175" s="38">
        <v>6981.1562679999997</v>
      </c>
      <c r="O175" s="38">
        <v>1997.086722</v>
      </c>
      <c r="P175" s="27">
        <v>465.72808320000001</v>
      </c>
      <c r="Q175" s="38">
        <v>714.96122849999995</v>
      </c>
      <c r="R175">
        <v>4</v>
      </c>
      <c r="S175" s="1">
        <v>0.47909887899999998</v>
      </c>
      <c r="T175">
        <v>125</v>
      </c>
      <c r="U175" s="1">
        <v>6.6407419999999998E-3</v>
      </c>
      <c r="V175" s="45" t="str">
        <f t="shared" si="2"/>
        <v/>
      </c>
    </row>
    <row r="176" spans="1:22" x14ac:dyDescent="0.35">
      <c r="A176">
        <v>2</v>
      </c>
      <c r="B176">
        <v>70</v>
      </c>
      <c r="C176">
        <v>1000</v>
      </c>
      <c r="D176">
        <v>0.8</v>
      </c>
      <c r="E176" s="38">
        <v>5.8877230039999997</v>
      </c>
      <c r="F176">
        <v>3</v>
      </c>
      <c r="G176" s="38">
        <v>30999.41287</v>
      </c>
      <c r="H176" s="38">
        <v>6696.3688990000001</v>
      </c>
      <c r="I176" s="28">
        <v>5000</v>
      </c>
      <c r="J176" s="38">
        <v>1696.3688990000001</v>
      </c>
      <c r="K176" s="1">
        <v>0.74667331999999997</v>
      </c>
      <c r="L176" s="38">
        <v>288.1196832</v>
      </c>
      <c r="M176" s="38">
        <v>9360.5138279999992</v>
      </c>
      <c r="N176" s="38">
        <v>9112.3303350000006</v>
      </c>
      <c r="O176" s="38">
        <v>4550.1877649999997</v>
      </c>
      <c r="P176" s="27">
        <v>465.72808320000001</v>
      </c>
      <c r="Q176" s="38">
        <v>814.28396359999999</v>
      </c>
      <c r="R176">
        <v>5</v>
      </c>
      <c r="S176" s="1">
        <v>0.62535589800000002</v>
      </c>
      <c r="T176">
        <v>300</v>
      </c>
      <c r="U176" s="1">
        <v>1.6739218E-2</v>
      </c>
      <c r="V176" s="45">
        <f t="shared" si="2"/>
        <v>0.30712288084576383</v>
      </c>
    </row>
    <row r="177" spans="1:22" x14ac:dyDescent="0.35">
      <c r="A177">
        <v>2</v>
      </c>
      <c r="B177">
        <v>70</v>
      </c>
      <c r="C177">
        <v>1000</v>
      </c>
      <c r="D177">
        <v>0.6</v>
      </c>
      <c r="E177" s="38">
        <v>15.70059468</v>
      </c>
      <c r="F177">
        <v>1</v>
      </c>
      <c r="G177" s="38">
        <v>24246.98128</v>
      </c>
      <c r="H177" s="38">
        <v>5501.8410560000002</v>
      </c>
      <c r="I177" s="28">
        <v>3000</v>
      </c>
      <c r="J177" s="38">
        <v>2501.8410560000002</v>
      </c>
      <c r="K177" s="1">
        <v>0.54527202299999999</v>
      </c>
      <c r="L177" s="38">
        <v>159.34688919999999</v>
      </c>
      <c r="M177" s="38">
        <v>7911.3557330000003</v>
      </c>
      <c r="N177" s="38">
        <v>7955.4097529999999</v>
      </c>
      <c r="O177" s="38">
        <v>1781.5525210000001</v>
      </c>
      <c r="P177" s="27">
        <v>465.72808320000001</v>
      </c>
      <c r="Q177" s="38">
        <v>631.09413700000005</v>
      </c>
      <c r="R177">
        <v>3</v>
      </c>
      <c r="S177" s="1">
        <v>0.54595940099999996</v>
      </c>
      <c r="T177">
        <v>133</v>
      </c>
      <c r="U177" s="1">
        <v>9.2753190000000006E-3</v>
      </c>
      <c r="V177" s="45" t="str">
        <f t="shared" si="2"/>
        <v/>
      </c>
    </row>
    <row r="178" spans="1:22" x14ac:dyDescent="0.35">
      <c r="A178">
        <v>2</v>
      </c>
      <c r="B178">
        <v>70</v>
      </c>
      <c r="C178">
        <v>1000</v>
      </c>
      <c r="D178">
        <v>0.6</v>
      </c>
      <c r="E178" s="38">
        <v>15.70059468</v>
      </c>
      <c r="F178">
        <v>2</v>
      </c>
      <c r="G178" s="38">
        <v>23800.296620000001</v>
      </c>
      <c r="H178" s="38">
        <v>5419.9654920000003</v>
      </c>
      <c r="I178" s="28">
        <v>3000</v>
      </c>
      <c r="J178" s="38">
        <v>2419.9654919999998</v>
      </c>
      <c r="K178" s="1">
        <v>0.55350905900000003</v>
      </c>
      <c r="L178" s="38">
        <v>154.1320867</v>
      </c>
      <c r="M178" s="38">
        <v>7823.4437900000003</v>
      </c>
      <c r="N178" s="38">
        <v>7730.9059889999999</v>
      </c>
      <c r="O178" s="38">
        <v>1723.24919</v>
      </c>
      <c r="P178" s="27">
        <v>465.72808320000001</v>
      </c>
      <c r="Q178" s="38">
        <v>637.0040788</v>
      </c>
      <c r="R178">
        <v>3</v>
      </c>
      <c r="S178" s="1">
        <v>0.53055228200000004</v>
      </c>
      <c r="T178">
        <v>300</v>
      </c>
      <c r="U178" s="1">
        <v>1.213681E-2</v>
      </c>
      <c r="V178" s="45" t="str">
        <f t="shared" si="2"/>
        <v/>
      </c>
    </row>
    <row r="179" spans="1:22" x14ac:dyDescent="0.35">
      <c r="A179">
        <v>2</v>
      </c>
      <c r="B179">
        <v>70</v>
      </c>
      <c r="C179">
        <v>1000</v>
      </c>
      <c r="D179">
        <v>0.6</v>
      </c>
      <c r="E179" s="38">
        <v>15.70059468</v>
      </c>
      <c r="F179">
        <v>3</v>
      </c>
      <c r="G179" s="38">
        <v>33946.054929999998</v>
      </c>
      <c r="H179" s="38">
        <v>7996.3101740000002</v>
      </c>
      <c r="I179" s="28">
        <v>4000</v>
      </c>
      <c r="J179" s="38">
        <v>3996.3101740000002</v>
      </c>
      <c r="K179" s="1">
        <v>0.50023072099999999</v>
      </c>
      <c r="L179" s="38">
        <v>254.53240410000001</v>
      </c>
      <c r="M179" s="38">
        <v>10645.14459</v>
      </c>
      <c r="N179" s="38">
        <v>10103.9517</v>
      </c>
      <c r="O179" s="38">
        <v>4020.9326860000001</v>
      </c>
      <c r="P179" s="27">
        <v>465.72808320000001</v>
      </c>
      <c r="Q179" s="38">
        <v>713.98768919999998</v>
      </c>
      <c r="R179">
        <v>4</v>
      </c>
      <c r="S179" s="1">
        <v>0.69340833300000004</v>
      </c>
      <c r="T179">
        <v>300</v>
      </c>
      <c r="U179" s="1">
        <v>2.4996985999999999E-2</v>
      </c>
      <c r="V179" s="45">
        <f t="shared" si="2"/>
        <v>0.29348640727053554</v>
      </c>
    </row>
    <row r="180" spans="1:22" x14ac:dyDescent="0.35">
      <c r="A180">
        <v>2</v>
      </c>
      <c r="B180">
        <v>70</v>
      </c>
      <c r="C180">
        <v>1000</v>
      </c>
      <c r="D180">
        <v>0.4</v>
      </c>
      <c r="E180" s="38">
        <v>35.326338020000001</v>
      </c>
      <c r="F180">
        <v>1</v>
      </c>
      <c r="G180" s="38">
        <v>26998.03775</v>
      </c>
      <c r="H180" s="38">
        <v>6669.4952700000003</v>
      </c>
      <c r="I180" s="28">
        <v>2000</v>
      </c>
      <c r="J180" s="38">
        <v>4669.4952700000003</v>
      </c>
      <c r="K180" s="1">
        <v>0.29987276699999998</v>
      </c>
      <c r="L180" s="38">
        <v>132.18168969999999</v>
      </c>
      <c r="M180" s="38">
        <v>8923.6619439999995</v>
      </c>
      <c r="N180" s="38">
        <v>8939.8055050000003</v>
      </c>
      <c r="O180" s="38">
        <v>1477.836358</v>
      </c>
      <c r="P180" s="27">
        <v>465.72808320000001</v>
      </c>
      <c r="Q180" s="38">
        <v>521.51058699999999</v>
      </c>
      <c r="R180">
        <v>2</v>
      </c>
      <c r="S180" s="1">
        <v>0.61351596100000005</v>
      </c>
      <c r="T180">
        <v>302</v>
      </c>
      <c r="U180" s="1">
        <v>2.5768685E-2</v>
      </c>
      <c r="V180" s="45" t="str">
        <f t="shared" si="2"/>
        <v/>
      </c>
    </row>
    <row r="181" spans="1:22" x14ac:dyDescent="0.35">
      <c r="A181">
        <v>2</v>
      </c>
      <c r="B181">
        <v>70</v>
      </c>
      <c r="C181">
        <v>1000</v>
      </c>
      <c r="D181">
        <v>0.4</v>
      </c>
      <c r="E181" s="38">
        <v>35.326338020000001</v>
      </c>
      <c r="F181">
        <v>2</v>
      </c>
      <c r="G181" s="38">
        <v>26248.049289999999</v>
      </c>
      <c r="H181" s="38">
        <v>6516.007345</v>
      </c>
      <c r="I181" s="28">
        <v>2000</v>
      </c>
      <c r="J181" s="38">
        <v>4516.007345</v>
      </c>
      <c r="K181" s="1">
        <v>0.30693642500000001</v>
      </c>
      <c r="L181" s="38">
        <v>127.8368131</v>
      </c>
      <c r="M181" s="38">
        <v>8736.7181830000009</v>
      </c>
      <c r="N181" s="38">
        <v>8580.8261359999997</v>
      </c>
      <c r="O181" s="38">
        <v>1429.2598439999999</v>
      </c>
      <c r="P181" s="27">
        <v>465.72808320000001</v>
      </c>
      <c r="Q181" s="38">
        <v>519.50969620000001</v>
      </c>
      <c r="R181">
        <v>2</v>
      </c>
      <c r="S181" s="1">
        <v>0.58888012599999995</v>
      </c>
      <c r="T181">
        <v>182</v>
      </c>
      <c r="U181" s="1">
        <v>9.0338720000000001E-3</v>
      </c>
      <c r="V181" s="45" t="str">
        <f t="shared" si="2"/>
        <v/>
      </c>
    </row>
    <row r="182" spans="1:22" x14ac:dyDescent="0.35">
      <c r="A182">
        <v>2</v>
      </c>
      <c r="B182">
        <v>70</v>
      </c>
      <c r="C182">
        <v>1000</v>
      </c>
      <c r="D182">
        <v>0.4</v>
      </c>
      <c r="E182" s="38">
        <v>35.326338020000001</v>
      </c>
      <c r="F182">
        <v>3</v>
      </c>
      <c r="G182" s="38">
        <v>38686.552170000003</v>
      </c>
      <c r="H182" s="38">
        <v>8496.0051829999993</v>
      </c>
      <c r="I182" s="28">
        <v>2000</v>
      </c>
      <c r="J182" s="38">
        <v>6496.0051830000002</v>
      </c>
      <c r="K182" s="1">
        <v>0.23540475299999999</v>
      </c>
      <c r="L182" s="38">
        <v>183.8856078</v>
      </c>
      <c r="M182" s="38">
        <v>14373.441070000001</v>
      </c>
      <c r="N182" s="38">
        <v>11922.04135</v>
      </c>
      <c r="O182" s="38">
        <v>2905.8089890000001</v>
      </c>
      <c r="P182" s="27">
        <v>465.72808320000001</v>
      </c>
      <c r="Q182" s="38">
        <v>523.52749470000003</v>
      </c>
      <c r="R182">
        <v>2</v>
      </c>
      <c r="S182" s="1">
        <v>0.81817916999999996</v>
      </c>
      <c r="T182">
        <v>300</v>
      </c>
      <c r="U182" s="1">
        <v>5.5894791999999999E-2</v>
      </c>
      <c r="V182" s="45">
        <f t="shared" si="2"/>
        <v>0.2734385882489816</v>
      </c>
    </row>
    <row r="183" spans="1:22" x14ac:dyDescent="0.35">
      <c r="A183">
        <v>2</v>
      </c>
      <c r="B183">
        <v>70</v>
      </c>
      <c r="C183">
        <v>2000</v>
      </c>
      <c r="D183">
        <v>0.8</v>
      </c>
      <c r="E183" s="38">
        <v>7.6913210090000002</v>
      </c>
      <c r="F183">
        <v>1</v>
      </c>
      <c r="G183" s="38">
        <v>25232.24048</v>
      </c>
      <c r="H183" s="38">
        <v>5015.9347230000003</v>
      </c>
      <c r="I183" s="28">
        <v>4000</v>
      </c>
      <c r="J183" s="38">
        <v>1015.934723</v>
      </c>
      <c r="K183" s="1">
        <v>0.79745854400000005</v>
      </c>
      <c r="L183" s="38">
        <v>132.0884451</v>
      </c>
      <c r="M183" s="38">
        <v>8874.5992490000008</v>
      </c>
      <c r="N183" s="38">
        <v>8877.4342410000008</v>
      </c>
      <c r="O183" s="38">
        <v>1476.7937830000001</v>
      </c>
      <c r="P183" s="27">
        <v>465.72808320000001</v>
      </c>
      <c r="Q183" s="38">
        <v>521.75040279999996</v>
      </c>
      <c r="R183">
        <v>2</v>
      </c>
      <c r="S183" s="1">
        <v>0.60923558</v>
      </c>
      <c r="T183">
        <v>267</v>
      </c>
      <c r="U183" s="1">
        <v>9.4840959999999992E-3</v>
      </c>
      <c r="V183" s="45" t="str">
        <f t="shared" si="2"/>
        <v/>
      </c>
    </row>
    <row r="184" spans="1:22" x14ac:dyDescent="0.35">
      <c r="A184">
        <v>2</v>
      </c>
      <c r="B184">
        <v>70</v>
      </c>
      <c r="C184">
        <v>2000</v>
      </c>
      <c r="D184">
        <v>0.8</v>
      </c>
      <c r="E184" s="38">
        <v>7.6913210090000002</v>
      </c>
      <c r="F184">
        <v>2</v>
      </c>
      <c r="G184" s="38">
        <v>24715.288649999999</v>
      </c>
      <c r="H184" s="38">
        <v>4983.2355100000004</v>
      </c>
      <c r="I184" s="28">
        <v>4000</v>
      </c>
      <c r="J184" s="38">
        <v>983.23551020000002</v>
      </c>
      <c r="K184" s="1">
        <v>0.80269134200000003</v>
      </c>
      <c r="L184" s="38">
        <v>127.8368131</v>
      </c>
      <c r="M184" s="38">
        <v>8736.7181830000009</v>
      </c>
      <c r="N184" s="38">
        <v>8580.8261359999997</v>
      </c>
      <c r="O184" s="38">
        <v>1429.260119</v>
      </c>
      <c r="P184" s="27">
        <v>465.72808320000001</v>
      </c>
      <c r="Q184" s="38">
        <v>519.52061490000006</v>
      </c>
      <c r="R184">
        <v>2</v>
      </c>
      <c r="S184" s="1">
        <v>0.58888012599999995</v>
      </c>
      <c r="T184">
        <v>16</v>
      </c>
      <c r="U184" s="1">
        <v>3.9886490000000004E-3</v>
      </c>
      <c r="V184" s="45" t="str">
        <f t="shared" si="2"/>
        <v/>
      </c>
    </row>
    <row r="185" spans="1:22" x14ac:dyDescent="0.35">
      <c r="A185">
        <v>2</v>
      </c>
      <c r="B185">
        <v>70</v>
      </c>
      <c r="C185">
        <v>2000</v>
      </c>
      <c r="D185">
        <v>0.8</v>
      </c>
      <c r="E185" s="38">
        <v>7.6913210090000002</v>
      </c>
      <c r="F185">
        <v>3</v>
      </c>
      <c r="G185" s="38">
        <v>34564.384449999998</v>
      </c>
      <c r="H185" s="38">
        <v>5415.2949369999997</v>
      </c>
      <c r="I185" s="28">
        <v>4000</v>
      </c>
      <c r="J185" s="38">
        <v>1415.2949369999999</v>
      </c>
      <c r="K185" s="1">
        <v>0.73864859599999999</v>
      </c>
      <c r="L185" s="38">
        <v>184.01194219999999</v>
      </c>
      <c r="M185" s="38">
        <v>13380.63867</v>
      </c>
      <c r="N185" s="38">
        <v>11874.219129999999</v>
      </c>
      <c r="O185" s="38">
        <v>2908.5050500000002</v>
      </c>
      <c r="P185" s="27">
        <v>465.72808320000001</v>
      </c>
      <c r="Q185" s="38">
        <v>519.99858589999997</v>
      </c>
      <c r="R185">
        <v>2</v>
      </c>
      <c r="S185" s="1">
        <v>0.81489725400000002</v>
      </c>
      <c r="T185">
        <v>258</v>
      </c>
      <c r="U185" s="1">
        <v>8.2804509999999994E-3</v>
      </c>
      <c r="V185" s="45">
        <f t="shared" si="2"/>
        <v>0.3079860995718488</v>
      </c>
    </row>
    <row r="186" spans="1:22" x14ac:dyDescent="0.35">
      <c r="A186">
        <v>2</v>
      </c>
      <c r="B186">
        <v>70</v>
      </c>
      <c r="C186">
        <v>2000</v>
      </c>
      <c r="D186">
        <v>0.6</v>
      </c>
      <c r="E186" s="38">
        <v>20.510189359999998</v>
      </c>
      <c r="F186">
        <v>1</v>
      </c>
      <c r="G186" s="38">
        <v>26970.185399999998</v>
      </c>
      <c r="H186" s="38">
        <v>6710.4801829999997</v>
      </c>
      <c r="I186" s="28">
        <v>4000</v>
      </c>
      <c r="J186" s="38">
        <v>2710.4801830000001</v>
      </c>
      <c r="K186" s="1">
        <v>0.59608252900000003</v>
      </c>
      <c r="L186" s="38">
        <v>132.15284639999999</v>
      </c>
      <c r="M186" s="38">
        <v>8885.5825139999997</v>
      </c>
      <c r="N186" s="38">
        <v>8910.8791560000009</v>
      </c>
      <c r="O186" s="38">
        <v>1477.5141900000001</v>
      </c>
      <c r="P186" s="27">
        <v>465.72808320000001</v>
      </c>
      <c r="Q186" s="38">
        <v>520.00127659999998</v>
      </c>
      <c r="R186">
        <v>2</v>
      </c>
      <c r="S186" s="1">
        <v>0.61153081899999995</v>
      </c>
      <c r="T186">
        <v>26</v>
      </c>
      <c r="U186" s="1">
        <v>5.37054E-3</v>
      </c>
      <c r="V186" s="45" t="str">
        <f t="shared" si="2"/>
        <v/>
      </c>
    </row>
    <row r="187" spans="1:22" x14ac:dyDescent="0.35">
      <c r="A187">
        <v>2</v>
      </c>
      <c r="B187">
        <v>70</v>
      </c>
      <c r="C187">
        <v>2000</v>
      </c>
      <c r="D187">
        <v>0.6</v>
      </c>
      <c r="E187" s="38">
        <v>20.510189359999998</v>
      </c>
      <c r="F187">
        <v>2</v>
      </c>
      <c r="G187" s="38">
        <v>26354.018329999999</v>
      </c>
      <c r="H187" s="38">
        <v>6621.9594230000002</v>
      </c>
      <c r="I187" s="28">
        <v>4000</v>
      </c>
      <c r="J187" s="38">
        <v>2621.9594229999998</v>
      </c>
      <c r="K187" s="1">
        <v>0.60405081699999996</v>
      </c>
      <c r="L187" s="38">
        <v>127.8368131</v>
      </c>
      <c r="M187" s="38">
        <v>8736.7181830000009</v>
      </c>
      <c r="N187" s="38">
        <v>8580.8261359999997</v>
      </c>
      <c r="O187" s="38">
        <v>1429.2629730000001</v>
      </c>
      <c r="P187" s="27">
        <v>465.72808320000001</v>
      </c>
      <c r="Q187" s="38">
        <v>519.5235371</v>
      </c>
      <c r="R187">
        <v>2</v>
      </c>
      <c r="S187" s="1">
        <v>0.58888012599999995</v>
      </c>
      <c r="T187">
        <v>25</v>
      </c>
      <c r="U187" s="1">
        <v>5.6396579999999997E-3</v>
      </c>
      <c r="V187" s="45" t="str">
        <f t="shared" si="2"/>
        <v/>
      </c>
    </row>
    <row r="188" spans="1:22" x14ac:dyDescent="0.35">
      <c r="A188">
        <v>2</v>
      </c>
      <c r="B188">
        <v>70</v>
      </c>
      <c r="C188">
        <v>2000</v>
      </c>
      <c r="D188">
        <v>0.6</v>
      </c>
      <c r="E188" s="38">
        <v>20.510189359999998</v>
      </c>
      <c r="F188">
        <v>3</v>
      </c>
      <c r="G188" s="38">
        <v>37040.147729999997</v>
      </c>
      <c r="H188" s="38">
        <v>7762.6017760000004</v>
      </c>
      <c r="I188" s="28">
        <v>4000</v>
      </c>
      <c r="J188" s="38">
        <v>3762.601776</v>
      </c>
      <c r="K188" s="1">
        <v>0.51529115000000003</v>
      </c>
      <c r="L188" s="38">
        <v>183.4501803</v>
      </c>
      <c r="M188" s="38">
        <v>13520.899509999999</v>
      </c>
      <c r="N188" s="38">
        <v>11874.894130000001</v>
      </c>
      <c r="O188" s="38">
        <v>2899.121697</v>
      </c>
      <c r="P188" s="27">
        <v>465.72808320000001</v>
      </c>
      <c r="Q188" s="38">
        <v>516.90253059999998</v>
      </c>
      <c r="R188">
        <v>2</v>
      </c>
      <c r="S188" s="1">
        <v>0.81494357699999997</v>
      </c>
      <c r="T188">
        <v>45</v>
      </c>
      <c r="U188" s="1">
        <v>9.4969489999999993E-3</v>
      </c>
      <c r="V188" s="45">
        <f t="shared" si="2"/>
        <v>0.30537832468070497</v>
      </c>
    </row>
    <row r="189" spans="1:22" x14ac:dyDescent="0.35">
      <c r="A189">
        <v>2</v>
      </c>
      <c r="B189">
        <v>70</v>
      </c>
      <c r="C189">
        <v>2000</v>
      </c>
      <c r="D189">
        <v>0.4</v>
      </c>
      <c r="E189" s="38">
        <v>46.147926060000003</v>
      </c>
      <c r="F189">
        <v>1</v>
      </c>
      <c r="G189" s="38">
        <v>29528.034469999999</v>
      </c>
      <c r="H189" s="38">
        <v>6318.2230229999996</v>
      </c>
      <c r="I189" s="28">
        <v>2000</v>
      </c>
      <c r="J189" s="38">
        <v>4318.2230229999996</v>
      </c>
      <c r="K189" s="1">
        <v>0.31654469800000001</v>
      </c>
      <c r="L189" s="38">
        <v>93.573500519999996</v>
      </c>
      <c r="M189" s="38">
        <v>10761.65</v>
      </c>
      <c r="N189" s="38">
        <v>10565.965099999999</v>
      </c>
      <c r="O189" s="38">
        <v>1046.1835659999999</v>
      </c>
      <c r="P189" s="27">
        <v>465.72808320000001</v>
      </c>
      <c r="Q189" s="38">
        <v>370.28469680000001</v>
      </c>
      <c r="R189">
        <v>1</v>
      </c>
      <c r="S189" s="1">
        <v>0.72511513000000005</v>
      </c>
      <c r="T189">
        <v>18</v>
      </c>
      <c r="U189" s="1">
        <v>2.106232E-3</v>
      </c>
      <c r="V189" s="45" t="str">
        <f t="shared" si="2"/>
        <v/>
      </c>
    </row>
    <row r="190" spans="1:22" x14ac:dyDescent="0.35">
      <c r="A190">
        <v>2</v>
      </c>
      <c r="B190">
        <v>70</v>
      </c>
      <c r="C190">
        <v>2000</v>
      </c>
      <c r="D190">
        <v>0.4</v>
      </c>
      <c r="E190" s="38">
        <v>46.147926060000003</v>
      </c>
      <c r="F190">
        <v>2</v>
      </c>
      <c r="G190" s="38">
        <v>28826.914130000001</v>
      </c>
      <c r="H190" s="38">
        <v>6176.8398129999996</v>
      </c>
      <c r="I190" s="28">
        <v>2000</v>
      </c>
      <c r="J190" s="38">
        <v>4176.8398129999996</v>
      </c>
      <c r="K190" s="1">
        <v>0.32379016799999999</v>
      </c>
      <c r="L190" s="38">
        <v>90.509667989999997</v>
      </c>
      <c r="M190" s="38">
        <v>10684.493049999999</v>
      </c>
      <c r="N190" s="38">
        <v>10117.622240000001</v>
      </c>
      <c r="O190" s="38">
        <v>1011.934451</v>
      </c>
      <c r="P190" s="27">
        <v>465.72808320000001</v>
      </c>
      <c r="Q190" s="38">
        <v>370.29649749999999</v>
      </c>
      <c r="R190">
        <v>1</v>
      </c>
      <c r="S190" s="1">
        <v>0.694346507</v>
      </c>
      <c r="T190">
        <v>18</v>
      </c>
      <c r="U190" s="1">
        <v>1.068533E-3</v>
      </c>
      <c r="V190" s="45" t="str">
        <f t="shared" si="2"/>
        <v/>
      </c>
    </row>
    <row r="191" spans="1:22" x14ac:dyDescent="0.35">
      <c r="A191">
        <v>2</v>
      </c>
      <c r="B191">
        <v>70</v>
      </c>
      <c r="C191">
        <v>2000</v>
      </c>
      <c r="D191">
        <v>0.4</v>
      </c>
      <c r="E191" s="38">
        <v>46.147926060000003</v>
      </c>
      <c r="F191">
        <v>3</v>
      </c>
      <c r="G191" s="38">
        <v>41743.379249999998</v>
      </c>
      <c r="H191" s="38">
        <v>12465.84527</v>
      </c>
      <c r="I191" s="28">
        <v>4000</v>
      </c>
      <c r="J191" s="38">
        <v>8465.8452710000001</v>
      </c>
      <c r="K191" s="1">
        <v>0.32087675700000001</v>
      </c>
      <c r="L191" s="38">
        <v>183.4501803</v>
      </c>
      <c r="M191" s="38">
        <v>13520.899509999999</v>
      </c>
      <c r="N191" s="38">
        <v>11874.894130000001</v>
      </c>
      <c r="O191" s="38">
        <v>2899.115534</v>
      </c>
      <c r="P191" s="27">
        <v>465.72808320000001</v>
      </c>
      <c r="Q191" s="38">
        <v>516.89672340000004</v>
      </c>
      <c r="R191">
        <v>2</v>
      </c>
      <c r="S191" s="1">
        <v>0.81494357699999997</v>
      </c>
      <c r="T191">
        <v>300</v>
      </c>
      <c r="U191" s="1">
        <v>1.0132775E-2</v>
      </c>
      <c r="V191" s="45">
        <f t="shared" si="2"/>
        <v>0.28466427866924732</v>
      </c>
    </row>
    <row r="192" spans="1:22" x14ac:dyDescent="0.35">
      <c r="A192">
        <v>2</v>
      </c>
      <c r="B192">
        <v>100</v>
      </c>
      <c r="C192">
        <v>500</v>
      </c>
      <c r="D192">
        <v>0.8</v>
      </c>
      <c r="E192" s="38">
        <v>3.4867565780000001</v>
      </c>
      <c r="F192">
        <v>1</v>
      </c>
      <c r="G192" s="38">
        <v>19621.828949999999</v>
      </c>
      <c r="H192" s="38">
        <v>4359.9227989999999</v>
      </c>
      <c r="I192" s="28">
        <v>3500</v>
      </c>
      <c r="J192" s="38">
        <v>859.92279900000005</v>
      </c>
      <c r="K192" s="1">
        <v>0.80276650800000005</v>
      </c>
      <c r="L192" s="38">
        <v>246.62541379999999</v>
      </c>
      <c r="M192" s="38">
        <v>5481.3828160000003</v>
      </c>
      <c r="N192" s="38">
        <v>5589.3890799999999</v>
      </c>
      <c r="O192" s="38">
        <v>2757.3559610000002</v>
      </c>
      <c r="P192" s="27">
        <v>465.72808320000001</v>
      </c>
      <c r="Q192" s="38">
        <v>968.05021120000004</v>
      </c>
      <c r="R192">
        <v>7</v>
      </c>
      <c r="S192" s="1">
        <v>0.20924174400000001</v>
      </c>
      <c r="T192">
        <v>46</v>
      </c>
      <c r="U192" s="1">
        <v>6.7323299999999999E-3</v>
      </c>
      <c r="V192" s="45" t="str">
        <f t="shared" si="2"/>
        <v/>
      </c>
    </row>
    <row r="193" spans="1:22" x14ac:dyDescent="0.35">
      <c r="A193">
        <v>2</v>
      </c>
      <c r="B193">
        <v>100</v>
      </c>
      <c r="C193">
        <v>500</v>
      </c>
      <c r="D193">
        <v>0.8</v>
      </c>
      <c r="E193" s="38">
        <v>3.4867565780000001</v>
      </c>
      <c r="F193">
        <v>2</v>
      </c>
      <c r="G193" s="38">
        <v>18978.18447</v>
      </c>
      <c r="H193" s="38">
        <v>3760.224193</v>
      </c>
      <c r="I193" s="28">
        <v>3000</v>
      </c>
      <c r="J193" s="38">
        <v>760.2241927</v>
      </c>
      <c r="K193" s="1">
        <v>0.79782476999999996</v>
      </c>
      <c r="L193" s="38">
        <v>218.03190520000001</v>
      </c>
      <c r="M193" s="38">
        <v>5677.1812140000002</v>
      </c>
      <c r="N193" s="38">
        <v>5767.7822589999996</v>
      </c>
      <c r="O193" s="38">
        <v>2437.6708189999999</v>
      </c>
      <c r="P193" s="27">
        <v>465.72808320000001</v>
      </c>
      <c r="Q193" s="38">
        <v>869.59790199999998</v>
      </c>
      <c r="R193">
        <v>6</v>
      </c>
      <c r="S193" s="1">
        <v>0.21591998700000001</v>
      </c>
      <c r="T193">
        <v>48</v>
      </c>
      <c r="U193" s="1">
        <v>4.6832200000000001E-3</v>
      </c>
      <c r="V193" s="45" t="str">
        <f t="shared" si="2"/>
        <v/>
      </c>
    </row>
    <row r="194" spans="1:22" x14ac:dyDescent="0.35">
      <c r="A194">
        <v>2</v>
      </c>
      <c r="B194">
        <v>100</v>
      </c>
      <c r="C194">
        <v>500</v>
      </c>
      <c r="D194">
        <v>0.8</v>
      </c>
      <c r="E194" s="38">
        <v>3.4867565780000001</v>
      </c>
      <c r="F194">
        <v>3</v>
      </c>
      <c r="G194" s="38">
        <v>27142.634999999998</v>
      </c>
      <c r="H194" s="38">
        <v>5278.0483350000004</v>
      </c>
      <c r="I194" s="28">
        <v>4000</v>
      </c>
      <c r="J194" s="38">
        <v>1278.048335</v>
      </c>
      <c r="K194" s="1">
        <v>0.75785588699999995</v>
      </c>
      <c r="L194" s="38">
        <v>366.54360689999999</v>
      </c>
      <c r="M194" s="38">
        <v>7219.0569489999998</v>
      </c>
      <c r="N194" s="38">
        <v>7369.8622150000001</v>
      </c>
      <c r="O194" s="38">
        <v>5783.6840849999999</v>
      </c>
      <c r="P194" s="27">
        <v>465.72808320000001</v>
      </c>
      <c r="Q194" s="38">
        <v>1026.2553339999999</v>
      </c>
      <c r="R194">
        <v>8</v>
      </c>
      <c r="S194" s="1">
        <v>0.27589469900000002</v>
      </c>
      <c r="T194">
        <v>37</v>
      </c>
      <c r="U194" s="1">
        <v>9.6386949999999992E-3</v>
      </c>
      <c r="V194" s="45">
        <f t="shared" si="2"/>
        <v>0.29682317193349833</v>
      </c>
    </row>
    <row r="195" spans="1:22" x14ac:dyDescent="0.35">
      <c r="A195">
        <v>2</v>
      </c>
      <c r="B195">
        <v>100</v>
      </c>
      <c r="C195">
        <v>500</v>
      </c>
      <c r="D195">
        <v>0.6</v>
      </c>
      <c r="E195" s="38">
        <v>9.2980175410000001</v>
      </c>
      <c r="F195">
        <v>1</v>
      </c>
      <c r="G195" s="38">
        <v>20941.759170000001</v>
      </c>
      <c r="H195" s="38">
        <v>4419.216958</v>
      </c>
      <c r="I195" s="28">
        <v>2500</v>
      </c>
      <c r="J195" s="38">
        <v>1919.216958</v>
      </c>
      <c r="K195" s="1">
        <v>0.56571108000000003</v>
      </c>
      <c r="L195" s="38">
        <v>206.4114075</v>
      </c>
      <c r="M195" s="38">
        <v>6429.3434530000004</v>
      </c>
      <c r="N195" s="38">
        <v>6508.3465660000002</v>
      </c>
      <c r="O195" s="38">
        <v>2307.7497629999998</v>
      </c>
      <c r="P195" s="27">
        <v>465.72808320000001</v>
      </c>
      <c r="Q195" s="38">
        <v>811.37434810000002</v>
      </c>
      <c r="R195">
        <v>5</v>
      </c>
      <c r="S195" s="1">
        <v>0.24364340400000001</v>
      </c>
      <c r="T195">
        <v>300</v>
      </c>
      <c r="U195" s="1">
        <v>1.0226875E-2</v>
      </c>
      <c r="V195" s="45" t="str">
        <f t="shared" ref="V195:V258" si="3">IF($F195&lt;&gt;3,"",(
SUMIFS($G:$G,$A:$A,$A195,$B:$B,$B195,$C:$C,$C195,$D:$D,$D195,$E:$E,$E195,$F:$F,1)
+
SUMIFS($G:$G,$A:$A,$A195,$B:$B,$B195,$C:$C,$C195,$D:$D,$D195,$E:$E,$E195,$F:$F,2)
-
$G195
)
/
(
SUMIFS($G:$G,$A:$A,$A195,$B:$B,$B195,$C:$C,$C195,$D:$D,$D195,$E:$E,$E195,$F:$F,1)
+
SUMIFS($G:$G,$A:$A,$A195,$B:$B,$B195,$C:$C,$C195,$D:$D,$D195,$E:$E,$E195,$F:$F,2)
))</f>
        <v/>
      </c>
    </row>
    <row r="196" spans="1:22" x14ac:dyDescent="0.35">
      <c r="A196">
        <v>2</v>
      </c>
      <c r="B196">
        <v>100</v>
      </c>
      <c r="C196">
        <v>500</v>
      </c>
      <c r="D196">
        <v>0.6</v>
      </c>
      <c r="E196" s="38">
        <v>9.2980175410000001</v>
      </c>
      <c r="F196">
        <v>2</v>
      </c>
      <c r="G196" s="38">
        <v>20286.784009999999</v>
      </c>
      <c r="H196" s="38">
        <v>5047.7991979999997</v>
      </c>
      <c r="I196" s="28">
        <v>3000</v>
      </c>
      <c r="J196" s="38">
        <v>2047.7991979999999</v>
      </c>
      <c r="K196" s="1">
        <v>0.59431841100000005</v>
      </c>
      <c r="L196" s="38">
        <v>220.2403961</v>
      </c>
      <c r="M196" s="38">
        <v>5671.2730270000002</v>
      </c>
      <c r="N196" s="38">
        <v>5757.5735480000003</v>
      </c>
      <c r="O196" s="38">
        <v>2462.3626199999999</v>
      </c>
      <c r="P196" s="27">
        <v>465.72808320000001</v>
      </c>
      <c r="Q196" s="38">
        <v>882.04753140000003</v>
      </c>
      <c r="R196">
        <v>6</v>
      </c>
      <c r="S196" s="1">
        <v>0.21553781799999999</v>
      </c>
      <c r="T196">
        <v>300</v>
      </c>
      <c r="U196" s="1">
        <v>6.5390813000000006E-2</v>
      </c>
      <c r="V196" s="45" t="str">
        <f t="shared" si="3"/>
        <v/>
      </c>
    </row>
    <row r="197" spans="1:22" x14ac:dyDescent="0.35">
      <c r="A197">
        <v>2</v>
      </c>
      <c r="B197">
        <v>100</v>
      </c>
      <c r="C197">
        <v>500</v>
      </c>
      <c r="D197">
        <v>0.6</v>
      </c>
      <c r="E197" s="38">
        <v>9.2980175410000001</v>
      </c>
      <c r="F197">
        <v>3</v>
      </c>
      <c r="G197" s="38">
        <v>29484.15467</v>
      </c>
      <c r="H197" s="38">
        <v>6677.8906120000001</v>
      </c>
      <c r="I197" s="28">
        <v>3500</v>
      </c>
      <c r="J197" s="38">
        <v>3177.8906120000001</v>
      </c>
      <c r="K197" s="1">
        <v>0.52411759999999996</v>
      </c>
      <c r="L197" s="38">
        <v>341.78149239999999</v>
      </c>
      <c r="M197" s="38">
        <v>7934.9261409999999</v>
      </c>
      <c r="N197" s="38">
        <v>8058.5418040000004</v>
      </c>
      <c r="O197" s="38">
        <v>5393.1164740000004</v>
      </c>
      <c r="P197" s="27">
        <v>465.72808320000001</v>
      </c>
      <c r="Q197" s="38">
        <v>953.95155050000005</v>
      </c>
      <c r="R197">
        <v>7</v>
      </c>
      <c r="S197" s="1">
        <v>0.30167578499999997</v>
      </c>
      <c r="T197">
        <v>300</v>
      </c>
      <c r="U197" s="1">
        <v>2.8842085E-2</v>
      </c>
      <c r="V197" s="45">
        <f t="shared" si="3"/>
        <v>0.28486062334837031</v>
      </c>
    </row>
    <row r="198" spans="1:22" x14ac:dyDescent="0.35">
      <c r="A198">
        <v>2</v>
      </c>
      <c r="B198">
        <v>100</v>
      </c>
      <c r="C198">
        <v>500</v>
      </c>
      <c r="D198">
        <v>0.4</v>
      </c>
      <c r="E198" s="38">
        <v>20.920539470000001</v>
      </c>
      <c r="F198">
        <v>1</v>
      </c>
      <c r="G198" s="38">
        <v>23461.538509999998</v>
      </c>
      <c r="H198" s="38">
        <v>6827.4085450000002</v>
      </c>
      <c r="I198" s="28">
        <v>2500</v>
      </c>
      <c r="J198" s="38">
        <v>4327.4085450000002</v>
      </c>
      <c r="K198" s="1">
        <v>0.366171144</v>
      </c>
      <c r="L198" s="38">
        <v>206.8497539</v>
      </c>
      <c r="M198" s="38">
        <v>6481.4349400000001</v>
      </c>
      <c r="N198" s="38">
        <v>6560.4380529999999</v>
      </c>
      <c r="O198" s="38">
        <v>2312.65065</v>
      </c>
      <c r="P198" s="27">
        <v>465.72808320000001</v>
      </c>
      <c r="Q198" s="38">
        <v>813.87823349999996</v>
      </c>
      <c r="R198">
        <v>5</v>
      </c>
      <c r="S198" s="1">
        <v>0.245593477</v>
      </c>
      <c r="T198">
        <v>300</v>
      </c>
      <c r="U198" s="1">
        <v>2.0029215E-2</v>
      </c>
      <c r="V198" s="45" t="str">
        <f t="shared" si="3"/>
        <v/>
      </c>
    </row>
    <row r="199" spans="1:22" x14ac:dyDescent="0.35">
      <c r="A199">
        <v>2</v>
      </c>
      <c r="B199">
        <v>100</v>
      </c>
      <c r="C199">
        <v>500</v>
      </c>
      <c r="D199">
        <v>0.4</v>
      </c>
      <c r="E199" s="38">
        <v>20.920539470000001</v>
      </c>
      <c r="F199">
        <v>2</v>
      </c>
      <c r="G199" s="38">
        <v>23000.22248</v>
      </c>
      <c r="H199" s="38">
        <v>6698.6008110000002</v>
      </c>
      <c r="I199" s="28">
        <v>2500</v>
      </c>
      <c r="J199" s="38">
        <v>4198.6008110000002</v>
      </c>
      <c r="K199" s="1">
        <v>0.37321226800000001</v>
      </c>
      <c r="L199" s="38">
        <v>200.69275870000001</v>
      </c>
      <c r="M199" s="38">
        <v>6357.0872470000004</v>
      </c>
      <c r="N199" s="38">
        <v>6426.5839159999996</v>
      </c>
      <c r="O199" s="38">
        <v>2243.813283</v>
      </c>
      <c r="P199" s="27">
        <v>465.72808320000001</v>
      </c>
      <c r="Q199" s="38">
        <v>808.40913550000005</v>
      </c>
      <c r="R199">
        <v>5</v>
      </c>
      <c r="S199" s="1">
        <v>0.24058257599999999</v>
      </c>
      <c r="T199">
        <v>300</v>
      </c>
      <c r="U199" s="1">
        <v>2.4822400000000001E-2</v>
      </c>
      <c r="V199" s="45" t="str">
        <f t="shared" si="3"/>
        <v/>
      </c>
    </row>
    <row r="200" spans="1:22" x14ac:dyDescent="0.35">
      <c r="A200">
        <v>2</v>
      </c>
      <c r="B200">
        <v>100</v>
      </c>
      <c r="C200">
        <v>500</v>
      </c>
      <c r="D200">
        <v>0.4</v>
      </c>
      <c r="E200" s="38">
        <v>20.920539470000001</v>
      </c>
      <c r="F200">
        <v>3</v>
      </c>
      <c r="G200" s="38">
        <v>34546.948100000001</v>
      </c>
      <c r="H200" s="38">
        <v>10680.36104</v>
      </c>
      <c r="I200" s="28">
        <v>3500</v>
      </c>
      <c r="J200" s="38">
        <v>7180.3610410000001</v>
      </c>
      <c r="K200" s="1">
        <v>0.32770427800000002</v>
      </c>
      <c r="L200" s="38">
        <v>343.22064569999998</v>
      </c>
      <c r="M200" s="38">
        <v>8437.2622050000009</v>
      </c>
      <c r="N200" s="38">
        <v>8573.3435379999992</v>
      </c>
      <c r="O200" s="38">
        <v>5420.4317090000004</v>
      </c>
      <c r="P200" s="27">
        <v>465.72808320000001</v>
      </c>
      <c r="Q200" s="38">
        <v>969.82151839999995</v>
      </c>
      <c r="R200">
        <v>7</v>
      </c>
      <c r="S200" s="1">
        <v>0.320947661</v>
      </c>
      <c r="T200">
        <v>300</v>
      </c>
      <c r="U200" s="1">
        <v>8.1707105000000002E-2</v>
      </c>
      <c r="V200" s="45">
        <f t="shared" si="3"/>
        <v>0.25644342005384663</v>
      </c>
    </row>
    <row r="201" spans="1:22" x14ac:dyDescent="0.35">
      <c r="A201">
        <v>2</v>
      </c>
      <c r="B201">
        <v>100</v>
      </c>
      <c r="C201">
        <v>1000</v>
      </c>
      <c r="D201">
        <v>0.8</v>
      </c>
      <c r="E201" s="38">
        <v>5.5443607220000004</v>
      </c>
      <c r="F201">
        <v>1</v>
      </c>
      <c r="G201" s="38">
        <v>22542.92931</v>
      </c>
      <c r="H201" s="38">
        <v>5011.8659340000004</v>
      </c>
      <c r="I201" s="28">
        <v>4000</v>
      </c>
      <c r="J201" s="38">
        <v>1011.865934</v>
      </c>
      <c r="K201" s="1">
        <v>0.79810594599999996</v>
      </c>
      <c r="L201" s="38">
        <v>182.50362490000001</v>
      </c>
      <c r="M201" s="38">
        <v>7128.6661199999999</v>
      </c>
      <c r="N201" s="38">
        <v>7182.0397409999996</v>
      </c>
      <c r="O201" s="38">
        <v>2040.4525659999999</v>
      </c>
      <c r="P201" s="27">
        <v>465.72808320000001</v>
      </c>
      <c r="Q201" s="38">
        <v>714.17686819999994</v>
      </c>
      <c r="R201">
        <v>4</v>
      </c>
      <c r="S201" s="1">
        <v>0.268863466</v>
      </c>
      <c r="T201">
        <v>300</v>
      </c>
      <c r="U201" s="1">
        <v>4.7514143000000002E-2</v>
      </c>
      <c r="V201" s="45" t="str">
        <f t="shared" si="3"/>
        <v/>
      </c>
    </row>
    <row r="202" spans="1:22" x14ac:dyDescent="0.35">
      <c r="A202">
        <v>2</v>
      </c>
      <c r="B202">
        <v>100</v>
      </c>
      <c r="C202">
        <v>1000</v>
      </c>
      <c r="D202">
        <v>0.8</v>
      </c>
      <c r="E202" s="38">
        <v>5.5443607220000004</v>
      </c>
      <c r="F202">
        <v>2</v>
      </c>
      <c r="G202" s="38">
        <v>22153.722440000001</v>
      </c>
      <c r="H202" s="38">
        <v>3852.9140699999998</v>
      </c>
      <c r="I202" s="28">
        <v>3000</v>
      </c>
      <c r="J202" s="38">
        <v>852.91406989999996</v>
      </c>
      <c r="K202" s="1">
        <v>0.77863143199999996</v>
      </c>
      <c r="L202" s="38">
        <v>153.83451220000001</v>
      </c>
      <c r="M202" s="38">
        <v>7717.2149890000001</v>
      </c>
      <c r="N202" s="38">
        <v>7763.324799</v>
      </c>
      <c r="O202" s="38">
        <v>1719.922176</v>
      </c>
      <c r="P202" s="27">
        <v>465.72808320000001</v>
      </c>
      <c r="Q202" s="38">
        <v>634.61831919999997</v>
      </c>
      <c r="R202">
        <v>3</v>
      </c>
      <c r="S202" s="1">
        <v>0.29062418000000001</v>
      </c>
      <c r="T202">
        <v>301</v>
      </c>
      <c r="U202" s="1">
        <v>1.0766711E-2</v>
      </c>
      <c r="V202" s="45" t="str">
        <f t="shared" si="3"/>
        <v/>
      </c>
    </row>
    <row r="203" spans="1:22" x14ac:dyDescent="0.35">
      <c r="A203">
        <v>2</v>
      </c>
      <c r="B203">
        <v>100</v>
      </c>
      <c r="C203">
        <v>1000</v>
      </c>
      <c r="D203">
        <v>0.8</v>
      </c>
      <c r="E203" s="38">
        <v>5.5443607220000004</v>
      </c>
      <c r="F203">
        <v>3</v>
      </c>
      <c r="G203" s="38">
        <v>30765.62327</v>
      </c>
      <c r="H203" s="38">
        <v>6593.3010480000003</v>
      </c>
      <c r="I203" s="28">
        <v>5000</v>
      </c>
      <c r="J203" s="38">
        <v>1593.301048</v>
      </c>
      <c r="K203" s="1">
        <v>0.75834547299999999</v>
      </c>
      <c r="L203" s="38">
        <v>287.37321379999997</v>
      </c>
      <c r="M203" s="38">
        <v>9127.0776540000006</v>
      </c>
      <c r="N203" s="38">
        <v>9228.6595820000002</v>
      </c>
      <c r="O203" s="38">
        <v>4536.4739289999998</v>
      </c>
      <c r="P203" s="27">
        <v>465.72808320000001</v>
      </c>
      <c r="Q203" s="38">
        <v>814.38297739999996</v>
      </c>
      <c r="R203">
        <v>5</v>
      </c>
      <c r="S203" s="1">
        <v>0.34547976400000002</v>
      </c>
      <c r="T203">
        <v>231</v>
      </c>
      <c r="U203" s="1">
        <v>8.3291000000000007E-3</v>
      </c>
      <c r="V203" s="45">
        <f t="shared" si="3"/>
        <v>0.31167946444668537</v>
      </c>
    </row>
    <row r="204" spans="1:22" x14ac:dyDescent="0.35">
      <c r="A204">
        <v>2</v>
      </c>
      <c r="B204">
        <v>100</v>
      </c>
      <c r="C204">
        <v>1000</v>
      </c>
      <c r="D204">
        <v>0.6</v>
      </c>
      <c r="E204" s="38">
        <v>14.78496193</v>
      </c>
      <c r="F204">
        <v>1</v>
      </c>
      <c r="G204" s="38">
        <v>24062.541679999998</v>
      </c>
      <c r="H204" s="38">
        <v>5360.4343689999996</v>
      </c>
      <c r="I204" s="28">
        <v>3000</v>
      </c>
      <c r="J204" s="38">
        <v>2360.4343690000001</v>
      </c>
      <c r="K204" s="1">
        <v>0.559656139</v>
      </c>
      <c r="L204" s="38">
        <v>159.65101709999999</v>
      </c>
      <c r="M204" s="38">
        <v>7886.5506779999996</v>
      </c>
      <c r="N204" s="38">
        <v>7934.971509</v>
      </c>
      <c r="O204" s="38">
        <v>1784.952796</v>
      </c>
      <c r="P204" s="27">
        <v>465.72808320000001</v>
      </c>
      <c r="Q204" s="38">
        <v>629.90424800000005</v>
      </c>
      <c r="R204">
        <v>3</v>
      </c>
      <c r="S204" s="1">
        <v>0.29704986500000002</v>
      </c>
      <c r="T204">
        <v>133</v>
      </c>
      <c r="U204" s="1">
        <v>7.9620799999999999E-3</v>
      </c>
      <c r="V204" s="45" t="str">
        <f t="shared" si="3"/>
        <v/>
      </c>
    </row>
    <row r="205" spans="1:22" x14ac:dyDescent="0.35">
      <c r="A205">
        <v>2</v>
      </c>
      <c r="B205">
        <v>100</v>
      </c>
      <c r="C205">
        <v>1000</v>
      </c>
      <c r="D205">
        <v>0.6</v>
      </c>
      <c r="E205" s="38">
        <v>14.78496193</v>
      </c>
      <c r="F205">
        <v>2</v>
      </c>
      <c r="G205" s="38">
        <v>23624.83567</v>
      </c>
      <c r="H205" s="38">
        <v>5232.2526479999997</v>
      </c>
      <c r="I205" s="28">
        <v>3000</v>
      </c>
      <c r="J205" s="38">
        <v>2232.2526480000001</v>
      </c>
      <c r="K205" s="1">
        <v>0.57336680799999995</v>
      </c>
      <c r="L205" s="38">
        <v>150.9812843</v>
      </c>
      <c r="M205" s="38">
        <v>7781.2567019999997</v>
      </c>
      <c r="N205" s="38">
        <v>7828.4346349999996</v>
      </c>
      <c r="O205" s="38">
        <v>1688.0221839999999</v>
      </c>
      <c r="P205" s="27">
        <v>465.72808320000001</v>
      </c>
      <c r="Q205" s="38">
        <v>629.14141310000002</v>
      </c>
      <c r="R205">
        <v>3</v>
      </c>
      <c r="S205" s="1">
        <v>0.293061601</v>
      </c>
      <c r="T205">
        <v>300</v>
      </c>
      <c r="U205" s="1">
        <v>2.7727996000000001E-2</v>
      </c>
      <c r="V205" s="45" t="str">
        <f t="shared" si="3"/>
        <v/>
      </c>
    </row>
    <row r="206" spans="1:22" x14ac:dyDescent="0.35">
      <c r="A206">
        <v>2</v>
      </c>
      <c r="B206">
        <v>100</v>
      </c>
      <c r="C206">
        <v>1000</v>
      </c>
      <c r="D206">
        <v>0.6</v>
      </c>
      <c r="E206" s="38">
        <v>14.78496193</v>
      </c>
      <c r="F206">
        <v>3</v>
      </c>
      <c r="G206" s="38">
        <v>33733.199419999997</v>
      </c>
      <c r="H206" s="38">
        <v>7756.3560420000003</v>
      </c>
      <c r="I206" s="28">
        <v>4000</v>
      </c>
      <c r="J206" s="38">
        <v>3756.3560419999999</v>
      </c>
      <c r="K206" s="1">
        <v>0.51570608399999995</v>
      </c>
      <c r="L206" s="38">
        <v>254.06598980000001</v>
      </c>
      <c r="M206" s="38">
        <v>10359.331340000001</v>
      </c>
      <c r="N206" s="38">
        <v>10433.87182</v>
      </c>
      <c r="O206" s="38">
        <v>4010.7484439999998</v>
      </c>
      <c r="P206" s="27">
        <v>465.72808320000001</v>
      </c>
      <c r="Q206" s="38">
        <v>707.16369039999995</v>
      </c>
      <c r="R206">
        <v>4</v>
      </c>
      <c r="S206" s="1">
        <v>0.390597523</v>
      </c>
      <c r="T206">
        <v>300</v>
      </c>
      <c r="U206" s="1">
        <v>2.9628972999999999E-2</v>
      </c>
      <c r="V206" s="45">
        <f t="shared" si="3"/>
        <v>0.29261785204885038</v>
      </c>
    </row>
    <row r="207" spans="1:22" x14ac:dyDescent="0.35">
      <c r="A207">
        <v>2</v>
      </c>
      <c r="B207">
        <v>100</v>
      </c>
      <c r="C207">
        <v>1000</v>
      </c>
      <c r="D207">
        <v>0.4</v>
      </c>
      <c r="E207" s="38">
        <v>33.266164330000002</v>
      </c>
      <c r="F207">
        <v>1</v>
      </c>
      <c r="G207" s="38">
        <v>26655.91027</v>
      </c>
      <c r="H207" s="38">
        <v>6396.218363</v>
      </c>
      <c r="I207" s="28">
        <v>2000</v>
      </c>
      <c r="J207" s="38">
        <v>4396.218363</v>
      </c>
      <c r="K207" s="1">
        <v>0.31268475899999998</v>
      </c>
      <c r="L207" s="38">
        <v>132.15284639999999</v>
      </c>
      <c r="M207" s="38">
        <v>8883.9505599999993</v>
      </c>
      <c r="N207" s="38">
        <v>8912.5002889999996</v>
      </c>
      <c r="O207" s="38">
        <v>1477.513956</v>
      </c>
      <c r="P207" s="27">
        <v>465.72808320000001</v>
      </c>
      <c r="Q207" s="38">
        <v>519.99901480000005</v>
      </c>
      <c r="R207">
        <v>2</v>
      </c>
      <c r="S207" s="1">
        <v>0.33364417400000002</v>
      </c>
      <c r="T207">
        <v>301</v>
      </c>
      <c r="U207" s="1">
        <v>1.2366452999999999E-2</v>
      </c>
      <c r="V207" s="45" t="str">
        <f t="shared" si="3"/>
        <v/>
      </c>
    </row>
    <row r="208" spans="1:22" x14ac:dyDescent="0.35">
      <c r="A208">
        <v>2</v>
      </c>
      <c r="B208">
        <v>100</v>
      </c>
      <c r="C208">
        <v>1000</v>
      </c>
      <c r="D208">
        <v>0.4</v>
      </c>
      <c r="E208" s="38">
        <v>33.266164330000002</v>
      </c>
      <c r="F208">
        <v>2</v>
      </c>
      <c r="G208" s="38">
        <v>25920.469809999999</v>
      </c>
      <c r="H208" s="38">
        <v>6257.7058010000001</v>
      </c>
      <c r="I208" s="28">
        <v>2000</v>
      </c>
      <c r="J208" s="38">
        <v>4257.7058010000001</v>
      </c>
      <c r="K208" s="1">
        <v>0.319605949</v>
      </c>
      <c r="L208" s="38">
        <v>127.9890791</v>
      </c>
      <c r="M208" s="38">
        <v>8609.1952999999994</v>
      </c>
      <c r="N208" s="38">
        <v>8635.8514570000007</v>
      </c>
      <c r="O208" s="38">
        <v>1430.9614759999999</v>
      </c>
      <c r="P208" s="27">
        <v>465.72808320000001</v>
      </c>
      <c r="Q208" s="38">
        <v>521.02769499999999</v>
      </c>
      <c r="R208">
        <v>2</v>
      </c>
      <c r="S208" s="1">
        <v>0.32328767800000002</v>
      </c>
      <c r="T208">
        <v>136</v>
      </c>
      <c r="U208" s="1">
        <v>8.6011909999999994E-3</v>
      </c>
      <c r="V208" s="45" t="str">
        <f t="shared" si="3"/>
        <v/>
      </c>
    </row>
    <row r="209" spans="1:22" x14ac:dyDescent="0.35">
      <c r="A209">
        <v>2</v>
      </c>
      <c r="B209">
        <v>100</v>
      </c>
      <c r="C209">
        <v>1000</v>
      </c>
      <c r="D209">
        <v>0.4</v>
      </c>
      <c r="E209" s="38">
        <v>33.266164330000002</v>
      </c>
      <c r="F209">
        <v>3</v>
      </c>
      <c r="G209" s="38">
        <v>37919.672680000003</v>
      </c>
      <c r="H209" s="38">
        <v>8121.8049769999998</v>
      </c>
      <c r="I209" s="28">
        <v>2000</v>
      </c>
      <c r="J209" s="38">
        <v>6121.8049769999998</v>
      </c>
      <c r="K209" s="1">
        <v>0.24625068</v>
      </c>
      <c r="L209" s="38">
        <v>184.02488299999999</v>
      </c>
      <c r="M209" s="38">
        <v>12930.84773</v>
      </c>
      <c r="N209" s="38">
        <v>12972.659750000001</v>
      </c>
      <c r="O209" s="38">
        <v>2907.5468230000001</v>
      </c>
      <c r="P209" s="27">
        <v>465.72808320000001</v>
      </c>
      <c r="Q209" s="38">
        <v>521.08532590000004</v>
      </c>
      <c r="R209">
        <v>2</v>
      </c>
      <c r="S209" s="1">
        <v>0.48563839600000003</v>
      </c>
      <c r="T209">
        <v>300</v>
      </c>
      <c r="U209" s="1">
        <v>5.3081514000000003E-2</v>
      </c>
      <c r="V209" s="45">
        <f t="shared" si="3"/>
        <v>0.27876980837589832</v>
      </c>
    </row>
    <row r="210" spans="1:22" x14ac:dyDescent="0.35">
      <c r="A210">
        <v>2</v>
      </c>
      <c r="B210">
        <v>100</v>
      </c>
      <c r="C210">
        <v>2000</v>
      </c>
      <c r="D210">
        <v>0.8</v>
      </c>
      <c r="E210" s="38">
        <v>7.7119438929999999</v>
      </c>
      <c r="F210">
        <v>1</v>
      </c>
      <c r="G210" s="38">
        <v>25278.846570000002</v>
      </c>
      <c r="H210" s="38">
        <v>5019.1553389999999</v>
      </c>
      <c r="I210" s="28">
        <v>4000</v>
      </c>
      <c r="J210" s="38">
        <v>1019.155339</v>
      </c>
      <c r="K210" s="1">
        <v>0.79694684299999996</v>
      </c>
      <c r="L210" s="38">
        <v>132.15284639999999</v>
      </c>
      <c r="M210" s="38">
        <v>8883.9505599999993</v>
      </c>
      <c r="N210" s="38">
        <v>8912.5002889999996</v>
      </c>
      <c r="O210" s="38">
        <v>1477.5137440000001</v>
      </c>
      <c r="P210" s="27">
        <v>465.72808320000001</v>
      </c>
      <c r="Q210" s="38">
        <v>519.9985504</v>
      </c>
      <c r="R210">
        <v>2</v>
      </c>
      <c r="S210" s="1">
        <v>0.33364417400000002</v>
      </c>
      <c r="T210">
        <v>53</v>
      </c>
      <c r="U210" s="1">
        <v>9.8854270000000004E-3</v>
      </c>
      <c r="V210" s="45" t="str">
        <f t="shared" si="3"/>
        <v/>
      </c>
    </row>
    <row r="211" spans="1:22" x14ac:dyDescent="0.35">
      <c r="A211">
        <v>2</v>
      </c>
      <c r="B211">
        <v>100</v>
      </c>
      <c r="C211">
        <v>2000</v>
      </c>
      <c r="D211">
        <v>0.8</v>
      </c>
      <c r="E211" s="38">
        <v>7.7119438929999999</v>
      </c>
      <c r="F211">
        <v>2</v>
      </c>
      <c r="G211" s="38">
        <v>24702.396260000001</v>
      </c>
      <c r="H211" s="38">
        <v>4985.8720290000001</v>
      </c>
      <c r="I211" s="28">
        <v>4000</v>
      </c>
      <c r="J211" s="38">
        <v>985.87202850000006</v>
      </c>
      <c r="K211" s="1">
        <v>0.80226688099999999</v>
      </c>
      <c r="L211" s="38">
        <v>127.8368131</v>
      </c>
      <c r="M211" s="38">
        <v>8635.7199679999994</v>
      </c>
      <c r="N211" s="38">
        <v>8666.2940510000008</v>
      </c>
      <c r="O211" s="38">
        <v>1429.2602420000001</v>
      </c>
      <c r="P211" s="27">
        <v>465.72808320000001</v>
      </c>
      <c r="Q211" s="38">
        <v>519.52188309999997</v>
      </c>
      <c r="R211">
        <v>2</v>
      </c>
      <c r="S211" s="1">
        <v>0.32442731299999999</v>
      </c>
      <c r="T211">
        <v>54</v>
      </c>
      <c r="U211" s="1">
        <v>7.7660840000000004E-3</v>
      </c>
      <c r="V211" s="45" t="str">
        <f t="shared" si="3"/>
        <v/>
      </c>
    </row>
    <row r="212" spans="1:22" x14ac:dyDescent="0.35">
      <c r="A212">
        <v>2</v>
      </c>
      <c r="B212">
        <v>100</v>
      </c>
      <c r="C212">
        <v>2000</v>
      </c>
      <c r="D212">
        <v>0.8</v>
      </c>
      <c r="E212" s="38">
        <v>7.7119438929999999</v>
      </c>
      <c r="F212">
        <v>3</v>
      </c>
      <c r="G212" s="38">
        <v>34468.636839999999</v>
      </c>
      <c r="H212" s="38">
        <v>5410.6629229999999</v>
      </c>
      <c r="I212" s="28">
        <v>4000</v>
      </c>
      <c r="J212" s="38">
        <v>1410.6629230000001</v>
      </c>
      <c r="K212" s="1">
        <v>0.73928094499999997</v>
      </c>
      <c r="L212" s="38">
        <v>182.9191649</v>
      </c>
      <c r="M212" s="38">
        <v>12569.26575</v>
      </c>
      <c r="N212" s="38">
        <v>12615.444740000001</v>
      </c>
      <c r="O212" s="38">
        <v>2891.3987809999999</v>
      </c>
      <c r="P212" s="27">
        <v>465.72808320000001</v>
      </c>
      <c r="Q212" s="38">
        <v>516.13656690000005</v>
      </c>
      <c r="R212">
        <v>2</v>
      </c>
      <c r="S212" s="1">
        <v>0.47226586199999998</v>
      </c>
      <c r="T212">
        <v>91</v>
      </c>
      <c r="U212" s="1">
        <v>8.3755259999999995E-3</v>
      </c>
      <c r="V212" s="45">
        <f t="shared" si="3"/>
        <v>0.31036855251404327</v>
      </c>
    </row>
    <row r="213" spans="1:22" x14ac:dyDescent="0.35">
      <c r="A213">
        <v>2</v>
      </c>
      <c r="B213">
        <v>100</v>
      </c>
      <c r="C213">
        <v>2000</v>
      </c>
      <c r="D213">
        <v>0.6</v>
      </c>
      <c r="E213" s="38">
        <v>20.565183709999999</v>
      </c>
      <c r="F213">
        <v>1</v>
      </c>
      <c r="G213" s="38">
        <v>26918.623029999999</v>
      </c>
      <c r="H213" s="38">
        <v>6713.8295589999998</v>
      </c>
      <c r="I213" s="28">
        <v>4000</v>
      </c>
      <c r="J213" s="38">
        <v>2713.8295589999998</v>
      </c>
      <c r="K213" s="1">
        <v>0.59578515700000001</v>
      </c>
      <c r="L213" s="38">
        <v>131.9623206</v>
      </c>
      <c r="M213" s="38">
        <v>8855.3387519999997</v>
      </c>
      <c r="N213" s="38">
        <v>8887.7908640000005</v>
      </c>
      <c r="O213" s="38">
        <v>1475.383742</v>
      </c>
      <c r="P213" s="27">
        <v>465.72808320000001</v>
      </c>
      <c r="Q213" s="38">
        <v>520.55203259999996</v>
      </c>
      <c r="R213">
        <v>2</v>
      </c>
      <c r="S213" s="1">
        <v>0.33271916299999998</v>
      </c>
      <c r="T213">
        <v>160</v>
      </c>
      <c r="U213" s="1">
        <v>7.5826870000000003E-3</v>
      </c>
      <c r="V213" s="45" t="str">
        <f t="shared" si="3"/>
        <v/>
      </c>
    </row>
    <row r="214" spans="1:22" x14ac:dyDescent="0.35">
      <c r="A214">
        <v>2</v>
      </c>
      <c r="B214">
        <v>100</v>
      </c>
      <c r="C214">
        <v>2000</v>
      </c>
      <c r="D214">
        <v>0.6</v>
      </c>
      <c r="E214" s="38">
        <v>20.565183709999999</v>
      </c>
      <c r="F214">
        <v>2</v>
      </c>
      <c r="G214" s="38">
        <v>26345.506819999999</v>
      </c>
      <c r="H214" s="38">
        <v>6628.9883030000001</v>
      </c>
      <c r="I214" s="28">
        <v>4000</v>
      </c>
      <c r="J214" s="38">
        <v>2628.9883030000001</v>
      </c>
      <c r="K214" s="1">
        <v>0.60341032699999997</v>
      </c>
      <c r="L214" s="38">
        <v>127.8368131</v>
      </c>
      <c r="M214" s="38">
        <v>8635.7199679999994</v>
      </c>
      <c r="N214" s="38">
        <v>8666.2940510000008</v>
      </c>
      <c r="O214" s="38">
        <v>1429.262031</v>
      </c>
      <c r="P214" s="27">
        <v>465.72808320000001</v>
      </c>
      <c r="Q214" s="38">
        <v>519.51437969999995</v>
      </c>
      <c r="R214">
        <v>2</v>
      </c>
      <c r="S214" s="1">
        <v>0.32442731299999999</v>
      </c>
      <c r="T214">
        <v>18</v>
      </c>
      <c r="U214" s="1">
        <v>5.929826E-3</v>
      </c>
      <c r="V214" s="45" t="str">
        <f t="shared" si="3"/>
        <v/>
      </c>
    </row>
    <row r="215" spans="1:22" x14ac:dyDescent="0.35">
      <c r="A215">
        <v>2</v>
      </c>
      <c r="B215">
        <v>100</v>
      </c>
      <c r="C215">
        <v>2000</v>
      </c>
      <c r="D215">
        <v>0.6</v>
      </c>
      <c r="E215" s="38">
        <v>20.565183709999999</v>
      </c>
      <c r="F215">
        <v>3</v>
      </c>
      <c r="G215" s="38">
        <v>36831.96471</v>
      </c>
      <c r="H215" s="38">
        <v>7772.6866819999996</v>
      </c>
      <c r="I215" s="28">
        <v>4000</v>
      </c>
      <c r="J215" s="38">
        <v>3772.686682</v>
      </c>
      <c r="K215" s="1">
        <v>0.51462257</v>
      </c>
      <c r="L215" s="38">
        <v>183.4501803</v>
      </c>
      <c r="M215" s="38">
        <v>12568.446099999999</v>
      </c>
      <c r="N215" s="38">
        <v>12609.093339999999</v>
      </c>
      <c r="O215" s="38">
        <v>2899.1149409999998</v>
      </c>
      <c r="P215" s="27">
        <v>465.72808320000001</v>
      </c>
      <c r="Q215" s="38">
        <v>516.89556679999998</v>
      </c>
      <c r="R215">
        <v>2</v>
      </c>
      <c r="S215" s="1">
        <v>0.47202809400000001</v>
      </c>
      <c r="T215">
        <v>135</v>
      </c>
      <c r="U215" s="1">
        <v>9.8886719999999994E-3</v>
      </c>
      <c r="V215" s="45">
        <f t="shared" si="3"/>
        <v>0.30850339968521984</v>
      </c>
    </row>
    <row r="216" spans="1:22" x14ac:dyDescent="0.35">
      <c r="A216">
        <v>2</v>
      </c>
      <c r="B216">
        <v>100</v>
      </c>
      <c r="C216">
        <v>2000</v>
      </c>
      <c r="D216">
        <v>0.4</v>
      </c>
      <c r="E216" s="38">
        <v>46.271663359999998</v>
      </c>
      <c r="F216">
        <v>1</v>
      </c>
      <c r="G216" s="38">
        <v>29528.317309999999</v>
      </c>
      <c r="H216" s="38">
        <v>6329.8015059999998</v>
      </c>
      <c r="I216" s="28">
        <v>2000</v>
      </c>
      <c r="J216" s="38">
        <v>4329.8015059999998</v>
      </c>
      <c r="K216" s="1">
        <v>0.31596567399999997</v>
      </c>
      <c r="L216" s="38">
        <v>93.573500519999996</v>
      </c>
      <c r="M216" s="38">
        <v>10651.412410000001</v>
      </c>
      <c r="N216" s="38">
        <v>10664.875319999999</v>
      </c>
      <c r="O216" s="38">
        <v>1046.187089</v>
      </c>
      <c r="P216" s="27">
        <v>465.72808320000001</v>
      </c>
      <c r="Q216" s="38">
        <v>370.3129035</v>
      </c>
      <c r="R216">
        <v>1</v>
      </c>
      <c r="S216" s="1">
        <v>0.39924526199999999</v>
      </c>
      <c r="T216">
        <v>19</v>
      </c>
      <c r="U216" s="1">
        <v>9.9911570000000005E-3</v>
      </c>
      <c r="V216" s="45" t="str">
        <f t="shared" si="3"/>
        <v/>
      </c>
    </row>
    <row r="217" spans="1:22" x14ac:dyDescent="0.35">
      <c r="A217">
        <v>2</v>
      </c>
      <c r="B217">
        <v>100</v>
      </c>
      <c r="C217">
        <v>2000</v>
      </c>
      <c r="D217">
        <v>0.4</v>
      </c>
      <c r="E217" s="38">
        <v>46.271663359999998</v>
      </c>
      <c r="F217">
        <v>2</v>
      </c>
      <c r="G217" s="38">
        <v>28785.477930000001</v>
      </c>
      <c r="H217" s="38">
        <v>6188.0356449999999</v>
      </c>
      <c r="I217" s="28">
        <v>2000</v>
      </c>
      <c r="J217" s="38">
        <v>4188.0356449999999</v>
      </c>
      <c r="K217" s="1">
        <v>0.32320434399999998</v>
      </c>
      <c r="L217" s="38">
        <v>90.509667989999997</v>
      </c>
      <c r="M217" s="38">
        <v>10369.840679999999</v>
      </c>
      <c r="N217" s="38">
        <v>10379.651390000001</v>
      </c>
      <c r="O217" s="38">
        <v>1011.931727</v>
      </c>
      <c r="P217" s="27">
        <v>465.72808320000001</v>
      </c>
      <c r="Q217" s="38">
        <v>370.2904115</v>
      </c>
      <c r="R217">
        <v>1</v>
      </c>
      <c r="S217" s="1">
        <v>0.38856775300000002</v>
      </c>
      <c r="T217">
        <v>65</v>
      </c>
      <c r="U217" s="1">
        <v>1.0150000000000001E-3</v>
      </c>
      <c r="V217" s="45" t="str">
        <f t="shared" si="3"/>
        <v/>
      </c>
    </row>
    <row r="218" spans="1:22" x14ac:dyDescent="0.35">
      <c r="A218">
        <v>2</v>
      </c>
      <c r="B218">
        <v>100</v>
      </c>
      <c r="C218">
        <v>2000</v>
      </c>
      <c r="D218">
        <v>0.4</v>
      </c>
      <c r="E218" s="38">
        <v>46.271663359999998</v>
      </c>
      <c r="F218">
        <v>3</v>
      </c>
      <c r="G218" s="38">
        <v>41019.165379999999</v>
      </c>
      <c r="H218" s="38">
        <v>8023.8526670000001</v>
      </c>
      <c r="I218" s="28">
        <v>2000</v>
      </c>
      <c r="J218" s="38">
        <v>6023.8526670000001</v>
      </c>
      <c r="K218" s="1">
        <v>0.24925681999999999</v>
      </c>
      <c r="L218" s="38">
        <v>130.1844845</v>
      </c>
      <c r="M218" s="38">
        <v>15041.15646</v>
      </c>
      <c r="N218" s="38">
        <v>15060.03104</v>
      </c>
      <c r="O218" s="38">
        <v>2058.1124399999999</v>
      </c>
      <c r="P218" s="27">
        <v>465.72808320000001</v>
      </c>
      <c r="Q218" s="38">
        <v>370.28468859999998</v>
      </c>
      <c r="R218">
        <v>1</v>
      </c>
      <c r="S218" s="1">
        <v>0.56378024699999996</v>
      </c>
      <c r="T218">
        <v>300</v>
      </c>
      <c r="U218" s="1">
        <v>8.9553126999999996E-2</v>
      </c>
      <c r="V218" s="45">
        <f t="shared" si="3"/>
        <v>0.29657870472709091</v>
      </c>
    </row>
    <row r="219" spans="1:22" x14ac:dyDescent="0.35">
      <c r="A219">
        <v>3</v>
      </c>
      <c r="B219">
        <v>10</v>
      </c>
      <c r="C219">
        <v>500</v>
      </c>
      <c r="D219">
        <v>0.8</v>
      </c>
      <c r="E219" s="38">
        <v>3.5956779449999998</v>
      </c>
      <c r="F219">
        <v>1</v>
      </c>
      <c r="G219" s="38">
        <v>20360.875499999998</v>
      </c>
      <c r="H219" s="38">
        <v>4375.3635709999999</v>
      </c>
      <c r="I219" s="28">
        <v>3500</v>
      </c>
      <c r="J219" s="38">
        <v>875.3635706</v>
      </c>
      <c r="K219" s="1">
        <v>0.79993352399999995</v>
      </c>
      <c r="L219" s="38">
        <v>243.4488073</v>
      </c>
      <c r="M219" s="38">
        <v>6467.8748130000004</v>
      </c>
      <c r="N219" s="38">
        <v>4983.0571499999996</v>
      </c>
      <c r="O219" s="38">
        <v>2721.8404740000001</v>
      </c>
      <c r="P219" s="27">
        <v>582.49031109999999</v>
      </c>
      <c r="Q219" s="38">
        <v>1230.2491829999999</v>
      </c>
      <c r="R219">
        <v>7</v>
      </c>
      <c r="S219" s="1">
        <v>0.749607209</v>
      </c>
      <c r="T219">
        <v>54</v>
      </c>
      <c r="U219" s="1">
        <v>8.7707600000000007E-3</v>
      </c>
      <c r="V219" s="45" t="str">
        <f t="shared" si="3"/>
        <v/>
      </c>
    </row>
    <row r="220" spans="1:22" x14ac:dyDescent="0.35">
      <c r="A220">
        <v>3</v>
      </c>
      <c r="B220">
        <v>10</v>
      </c>
      <c r="C220">
        <v>500</v>
      </c>
      <c r="D220">
        <v>0.8</v>
      </c>
      <c r="E220" s="38">
        <v>3.5956779449999998</v>
      </c>
      <c r="F220">
        <v>2</v>
      </c>
      <c r="G220" s="38">
        <v>20442.639050000002</v>
      </c>
      <c r="H220" s="38">
        <v>4373.8164029999998</v>
      </c>
      <c r="I220" s="28">
        <v>3500</v>
      </c>
      <c r="J220" s="38">
        <v>873.81640340000001</v>
      </c>
      <c r="K220" s="1">
        <v>0.800216488</v>
      </c>
      <c r="L220" s="38">
        <v>243.01853349999999</v>
      </c>
      <c r="M220" s="38">
        <v>6569.5597209999996</v>
      </c>
      <c r="N220" s="38">
        <v>4964.4574220000004</v>
      </c>
      <c r="O220" s="38">
        <v>2717.0298189999999</v>
      </c>
      <c r="P220" s="27">
        <v>582.49031109999999</v>
      </c>
      <c r="Q220" s="38">
        <v>1235.2853700000001</v>
      </c>
      <c r="R220">
        <v>7</v>
      </c>
      <c r="S220" s="1">
        <v>0.74680922999999999</v>
      </c>
      <c r="T220">
        <v>168</v>
      </c>
      <c r="U220" s="1">
        <v>7.2589280000000004E-3</v>
      </c>
      <c r="V220" s="45" t="str">
        <f t="shared" si="3"/>
        <v/>
      </c>
    </row>
    <row r="221" spans="1:22" x14ac:dyDescent="0.35">
      <c r="A221">
        <v>3</v>
      </c>
      <c r="B221">
        <v>10</v>
      </c>
      <c r="C221">
        <v>500</v>
      </c>
      <c r="D221">
        <v>0.8</v>
      </c>
      <c r="E221" s="38">
        <v>3.5956779449999998</v>
      </c>
      <c r="F221">
        <v>3</v>
      </c>
      <c r="G221" s="38">
        <v>29556.218369999999</v>
      </c>
      <c r="H221" s="38">
        <v>5894.7389860000003</v>
      </c>
      <c r="I221" s="28">
        <v>4500</v>
      </c>
      <c r="J221" s="38">
        <v>1394.7389860000001</v>
      </c>
      <c r="K221" s="1">
        <v>0.76339257900000002</v>
      </c>
      <c r="L221" s="38">
        <v>387.89317899999998</v>
      </c>
      <c r="M221" s="38">
        <v>10147.295400000001</v>
      </c>
      <c r="N221" s="38">
        <v>5423.144886</v>
      </c>
      <c r="O221" s="38">
        <v>6129.0106429999996</v>
      </c>
      <c r="P221" s="27">
        <v>582.49031109999999</v>
      </c>
      <c r="Q221" s="38">
        <v>1379.5381420000001</v>
      </c>
      <c r="R221">
        <v>9</v>
      </c>
      <c r="S221" s="1">
        <v>0.81581013000000002</v>
      </c>
      <c r="T221">
        <v>301</v>
      </c>
      <c r="U221" s="1">
        <v>1.6601115999999999E-2</v>
      </c>
      <c r="V221" s="45">
        <f t="shared" si="3"/>
        <v>0.2756452796784879</v>
      </c>
    </row>
    <row r="222" spans="1:22" x14ac:dyDescent="0.35">
      <c r="A222">
        <v>3</v>
      </c>
      <c r="B222">
        <v>10</v>
      </c>
      <c r="C222">
        <v>500</v>
      </c>
      <c r="D222">
        <v>0.6</v>
      </c>
      <c r="E222" s="38">
        <v>9.588474519</v>
      </c>
      <c r="F222">
        <v>1</v>
      </c>
      <c r="G222" s="38">
        <v>21672.98257</v>
      </c>
      <c r="H222" s="38">
        <v>5168.7359390000001</v>
      </c>
      <c r="I222" s="28">
        <v>3000</v>
      </c>
      <c r="J222" s="38">
        <v>2168.7359390000001</v>
      </c>
      <c r="K222" s="1">
        <v>0.580412704</v>
      </c>
      <c r="L222" s="38">
        <v>226.1815378</v>
      </c>
      <c r="M222" s="38">
        <v>7029.9668549999997</v>
      </c>
      <c r="N222" s="38">
        <v>5215.3530680000003</v>
      </c>
      <c r="O222" s="38">
        <v>2528.7864970000001</v>
      </c>
      <c r="P222" s="27">
        <v>582.49031109999999</v>
      </c>
      <c r="Q222" s="38">
        <v>1147.649899</v>
      </c>
      <c r="R222">
        <v>6</v>
      </c>
      <c r="S222" s="1">
        <v>0.78455176000000004</v>
      </c>
      <c r="T222">
        <v>89</v>
      </c>
      <c r="U222" s="1">
        <v>9.2200860000000006E-3</v>
      </c>
      <c r="V222" s="45" t="str">
        <f t="shared" si="3"/>
        <v/>
      </c>
    </row>
    <row r="223" spans="1:22" x14ac:dyDescent="0.35">
      <c r="A223">
        <v>3</v>
      </c>
      <c r="B223">
        <v>10</v>
      </c>
      <c r="C223">
        <v>500</v>
      </c>
      <c r="D223">
        <v>0.6</v>
      </c>
      <c r="E223" s="38">
        <v>9.588474519</v>
      </c>
      <c r="F223">
        <v>2</v>
      </c>
      <c r="G223" s="38">
        <v>21744.572390000001</v>
      </c>
      <c r="H223" s="38">
        <v>4482.993168</v>
      </c>
      <c r="I223" s="28">
        <v>2500</v>
      </c>
      <c r="J223" s="38">
        <v>1982.993168</v>
      </c>
      <c r="K223" s="1">
        <v>0.55766313000000001</v>
      </c>
      <c r="L223" s="38">
        <v>206.81006679999999</v>
      </c>
      <c r="M223" s="38">
        <v>7916.9582460000001</v>
      </c>
      <c r="N223" s="38">
        <v>5397.0807750000004</v>
      </c>
      <c r="O223" s="38">
        <v>2312.206952</v>
      </c>
      <c r="P223" s="27">
        <v>582.49031109999999</v>
      </c>
      <c r="Q223" s="38">
        <v>1052.842934</v>
      </c>
      <c r="R223">
        <v>5</v>
      </c>
      <c r="S223" s="1">
        <v>0.81188927499999997</v>
      </c>
      <c r="T223">
        <v>146</v>
      </c>
      <c r="U223" s="1">
        <v>9.6202570000000001E-3</v>
      </c>
      <c r="V223" s="45" t="str">
        <f t="shared" si="3"/>
        <v/>
      </c>
    </row>
    <row r="224" spans="1:22" x14ac:dyDescent="0.35">
      <c r="A224">
        <v>3</v>
      </c>
      <c r="B224">
        <v>10</v>
      </c>
      <c r="C224">
        <v>500</v>
      </c>
      <c r="D224">
        <v>0.6</v>
      </c>
      <c r="E224" s="38">
        <v>9.588474519</v>
      </c>
      <c r="F224">
        <v>3</v>
      </c>
      <c r="G224" s="38">
        <v>31758.364229999999</v>
      </c>
      <c r="H224" s="38">
        <v>7499.8696529999997</v>
      </c>
      <c r="I224" s="28">
        <v>4000</v>
      </c>
      <c r="J224" s="38">
        <v>3499.8696530000002</v>
      </c>
      <c r="K224" s="1">
        <v>0.53334260300000003</v>
      </c>
      <c r="L224" s="38">
        <v>365.0079667</v>
      </c>
      <c r="M224" s="38">
        <v>11108.797570000001</v>
      </c>
      <c r="N224" s="38">
        <v>5506.1958400000003</v>
      </c>
      <c r="O224" s="38">
        <v>5767.9754119999998</v>
      </c>
      <c r="P224" s="27">
        <v>582.49031109999999</v>
      </c>
      <c r="Q224" s="38">
        <v>1293.0354480000001</v>
      </c>
      <c r="R224">
        <v>8</v>
      </c>
      <c r="S224" s="1">
        <v>0.82830358400000004</v>
      </c>
      <c r="T224">
        <v>304</v>
      </c>
      <c r="U224" s="1">
        <v>1.0613041E-2</v>
      </c>
      <c r="V224" s="45">
        <f t="shared" si="3"/>
        <v>0.26853632685538037</v>
      </c>
    </row>
    <row r="225" spans="1:22" x14ac:dyDescent="0.35">
      <c r="A225">
        <v>3</v>
      </c>
      <c r="B225">
        <v>10</v>
      </c>
      <c r="C225">
        <v>500</v>
      </c>
      <c r="D225">
        <v>0.4</v>
      </c>
      <c r="E225" s="38">
        <v>21.574067670000002</v>
      </c>
      <c r="F225">
        <v>1</v>
      </c>
      <c r="G225" s="38">
        <v>24306.770240000002</v>
      </c>
      <c r="H225" s="38">
        <v>6023.928739</v>
      </c>
      <c r="I225" s="28">
        <v>2000</v>
      </c>
      <c r="J225" s="38">
        <v>4023.928739</v>
      </c>
      <c r="K225" s="1">
        <v>0.33200923999999998</v>
      </c>
      <c r="L225" s="38">
        <v>186.5169224</v>
      </c>
      <c r="M225" s="38">
        <v>8984.4646909999992</v>
      </c>
      <c r="N225" s="38">
        <v>5685.211327</v>
      </c>
      <c r="O225" s="38">
        <v>2085.3226199999999</v>
      </c>
      <c r="P225" s="27">
        <v>582.49031109999999</v>
      </c>
      <c r="Q225" s="38">
        <v>945.35255359999996</v>
      </c>
      <c r="R225">
        <v>4</v>
      </c>
      <c r="S225" s="1">
        <v>0.85523309700000005</v>
      </c>
      <c r="T225">
        <v>300</v>
      </c>
      <c r="U225" s="1">
        <v>2.3036549E-2</v>
      </c>
      <c r="V225" s="45" t="str">
        <f t="shared" si="3"/>
        <v/>
      </c>
    </row>
    <row r="226" spans="1:22" x14ac:dyDescent="0.35">
      <c r="A226">
        <v>3</v>
      </c>
      <c r="B226">
        <v>10</v>
      </c>
      <c r="C226">
        <v>500</v>
      </c>
      <c r="D226">
        <v>0.4</v>
      </c>
      <c r="E226" s="38">
        <v>21.574067670000002</v>
      </c>
      <c r="F226">
        <v>2</v>
      </c>
      <c r="G226" s="38">
        <v>24167.828099999999</v>
      </c>
      <c r="H226" s="38">
        <v>5992.7836189999998</v>
      </c>
      <c r="I226" s="28">
        <v>2000</v>
      </c>
      <c r="J226" s="38">
        <v>3992.7836189999998</v>
      </c>
      <c r="K226" s="1">
        <v>0.33373472599999998</v>
      </c>
      <c r="L226" s="38">
        <v>185.07327739999999</v>
      </c>
      <c r="M226" s="38">
        <v>8923.4194530000004</v>
      </c>
      <c r="N226" s="38">
        <v>5656.9679560000004</v>
      </c>
      <c r="O226" s="38">
        <v>2069.182358</v>
      </c>
      <c r="P226" s="27">
        <v>582.49031109999999</v>
      </c>
      <c r="Q226" s="38">
        <v>942.98439919999998</v>
      </c>
      <c r="R226">
        <v>4</v>
      </c>
      <c r="S226" s="1">
        <v>0.85098441300000005</v>
      </c>
      <c r="T226">
        <v>300</v>
      </c>
      <c r="U226" s="1">
        <v>1.4823911E-2</v>
      </c>
      <c r="V226" s="45" t="str">
        <f t="shared" si="3"/>
        <v/>
      </c>
    </row>
    <row r="227" spans="1:22" x14ac:dyDescent="0.35">
      <c r="A227">
        <v>3</v>
      </c>
      <c r="B227">
        <v>10</v>
      </c>
      <c r="C227">
        <v>500</v>
      </c>
      <c r="D227">
        <v>0.4</v>
      </c>
      <c r="E227" s="38">
        <v>21.574067670000002</v>
      </c>
      <c r="F227">
        <v>3</v>
      </c>
      <c r="G227" s="38">
        <v>36079.039250000002</v>
      </c>
      <c r="H227" s="38">
        <v>9907.6363540000002</v>
      </c>
      <c r="I227" s="28">
        <v>3000</v>
      </c>
      <c r="J227" s="38">
        <v>6907.6363540000002</v>
      </c>
      <c r="K227" s="1">
        <v>0.30279674099999998</v>
      </c>
      <c r="L227" s="38">
        <v>320.18237929999998</v>
      </c>
      <c r="M227" s="38">
        <v>13593.496010000001</v>
      </c>
      <c r="N227" s="38">
        <v>5786.4898430000003</v>
      </c>
      <c r="O227" s="38">
        <v>5061.0818120000004</v>
      </c>
      <c r="P227" s="27">
        <v>582.49031109999999</v>
      </c>
      <c r="Q227" s="38">
        <v>1147.8449129999999</v>
      </c>
      <c r="R227">
        <v>6</v>
      </c>
      <c r="S227" s="1">
        <v>0.87046854399999996</v>
      </c>
      <c r="T227">
        <v>300</v>
      </c>
      <c r="U227" s="1">
        <v>2.0924384000000001E-2</v>
      </c>
      <c r="V227" s="45">
        <f t="shared" si="3"/>
        <v>0.25571246620875038</v>
      </c>
    </row>
    <row r="228" spans="1:22" x14ac:dyDescent="0.35">
      <c r="A228">
        <v>3</v>
      </c>
      <c r="B228">
        <v>10</v>
      </c>
      <c r="C228">
        <v>1000</v>
      </c>
      <c r="D228">
        <v>0.8</v>
      </c>
      <c r="E228" s="38">
        <v>5.0337924789999997</v>
      </c>
      <c r="F228">
        <v>1</v>
      </c>
      <c r="G228" s="38">
        <v>23035.546409999999</v>
      </c>
      <c r="H228" s="38">
        <v>4935.1282359999996</v>
      </c>
      <c r="I228" s="28">
        <v>4000</v>
      </c>
      <c r="J228" s="38">
        <v>935.12823639999999</v>
      </c>
      <c r="K228" s="1">
        <v>0.81051591899999997</v>
      </c>
      <c r="L228" s="38">
        <v>185.77006009999999</v>
      </c>
      <c r="M228" s="38">
        <v>8880.7394120000008</v>
      </c>
      <c r="N228" s="38">
        <v>5620.3273099999997</v>
      </c>
      <c r="O228" s="38">
        <v>2076.9727200000002</v>
      </c>
      <c r="P228" s="27">
        <v>582.49031109999999</v>
      </c>
      <c r="Q228" s="38">
        <v>939.8884223</v>
      </c>
      <c r="R228">
        <v>4</v>
      </c>
      <c r="S228" s="1">
        <v>0.84547251700000003</v>
      </c>
      <c r="T228">
        <v>240</v>
      </c>
      <c r="U228" s="1">
        <v>6.8627590000000004E-3</v>
      </c>
      <c r="V228" s="45" t="str">
        <f t="shared" si="3"/>
        <v/>
      </c>
    </row>
    <row r="229" spans="1:22" x14ac:dyDescent="0.35">
      <c r="A229">
        <v>3</v>
      </c>
      <c r="B229">
        <v>10</v>
      </c>
      <c r="C229">
        <v>1000</v>
      </c>
      <c r="D229">
        <v>0.8</v>
      </c>
      <c r="E229" s="38">
        <v>5.0337924789999997</v>
      </c>
      <c r="F229">
        <v>2</v>
      </c>
      <c r="G229" s="38">
        <v>23069.35124</v>
      </c>
      <c r="H229" s="38">
        <v>3811.9635800000001</v>
      </c>
      <c r="I229" s="28">
        <v>3000</v>
      </c>
      <c r="J229" s="38">
        <v>811.96358050000003</v>
      </c>
      <c r="K229" s="1">
        <v>0.78699597600000004</v>
      </c>
      <c r="L229" s="38">
        <v>161.3025537</v>
      </c>
      <c r="M229" s="38">
        <v>10166.23453</v>
      </c>
      <c r="N229" s="38">
        <v>5884.4730090000003</v>
      </c>
      <c r="O229" s="38">
        <v>1803.417334</v>
      </c>
      <c r="P229" s="27">
        <v>582.49031109999999</v>
      </c>
      <c r="Q229" s="38">
        <v>820.77247769999997</v>
      </c>
      <c r="R229">
        <v>3</v>
      </c>
      <c r="S229" s="1">
        <v>0.88520826799999996</v>
      </c>
      <c r="T229">
        <v>65</v>
      </c>
      <c r="U229" s="1">
        <v>8.7195599999999995E-3</v>
      </c>
      <c r="V229" s="45" t="str">
        <f t="shared" si="3"/>
        <v/>
      </c>
    </row>
    <row r="230" spans="1:22" x14ac:dyDescent="0.35">
      <c r="A230">
        <v>3</v>
      </c>
      <c r="B230">
        <v>10</v>
      </c>
      <c r="C230">
        <v>1000</v>
      </c>
      <c r="D230">
        <v>0.8</v>
      </c>
      <c r="E230" s="38">
        <v>5.0337924789999997</v>
      </c>
      <c r="F230">
        <v>3</v>
      </c>
      <c r="G230" s="38">
        <v>33720.85368</v>
      </c>
      <c r="H230" s="38">
        <v>7619.6817780000001</v>
      </c>
      <c r="I230" s="28">
        <v>6000</v>
      </c>
      <c r="J230" s="38">
        <v>1619.6817779999999</v>
      </c>
      <c r="K230" s="1">
        <v>0.78743445899999998</v>
      </c>
      <c r="L230" s="38">
        <v>321.76171299999999</v>
      </c>
      <c r="M230" s="38">
        <v>13474.804179999999</v>
      </c>
      <c r="N230" s="38">
        <v>5808.6759860000002</v>
      </c>
      <c r="O230" s="38">
        <v>5082.4210860000003</v>
      </c>
      <c r="P230" s="27">
        <v>582.49031109999999</v>
      </c>
      <c r="Q230" s="38">
        <v>1152.7803449999999</v>
      </c>
      <c r="R230">
        <v>6</v>
      </c>
      <c r="S230" s="1">
        <v>0.87380603199999995</v>
      </c>
      <c r="T230">
        <v>98</v>
      </c>
      <c r="U230" s="1">
        <v>6.8471649999999997E-3</v>
      </c>
      <c r="V230" s="45">
        <f t="shared" si="3"/>
        <v>0.26860582283496293</v>
      </c>
    </row>
    <row r="231" spans="1:22" x14ac:dyDescent="0.35">
      <c r="A231">
        <v>3</v>
      </c>
      <c r="B231">
        <v>10</v>
      </c>
      <c r="C231">
        <v>1000</v>
      </c>
      <c r="D231">
        <v>0.6</v>
      </c>
      <c r="E231" s="38">
        <v>13.423446609999999</v>
      </c>
      <c r="F231">
        <v>1</v>
      </c>
      <c r="G231" s="38">
        <v>24562.754700000001</v>
      </c>
      <c r="H231" s="38">
        <v>5166.0352350000003</v>
      </c>
      <c r="I231" s="28">
        <v>3000</v>
      </c>
      <c r="J231" s="38">
        <v>2166.0352349999998</v>
      </c>
      <c r="K231" s="1">
        <v>0.58071613200000005</v>
      </c>
      <c r="L231" s="38">
        <v>161.36207709999999</v>
      </c>
      <c r="M231" s="38">
        <v>10366.97904</v>
      </c>
      <c r="N231" s="38">
        <v>5823.24413</v>
      </c>
      <c r="O231" s="38">
        <v>1804.0828739999999</v>
      </c>
      <c r="P231" s="27">
        <v>582.49031109999999</v>
      </c>
      <c r="Q231" s="38">
        <v>819.92309939999996</v>
      </c>
      <c r="R231">
        <v>3</v>
      </c>
      <c r="S231" s="1">
        <v>0.87599753499999999</v>
      </c>
      <c r="T231">
        <v>71</v>
      </c>
      <c r="U231" s="1">
        <v>6.9028969999999999E-3</v>
      </c>
      <c r="V231" s="45" t="str">
        <f t="shared" si="3"/>
        <v/>
      </c>
    </row>
    <row r="232" spans="1:22" x14ac:dyDescent="0.35">
      <c r="A232">
        <v>3</v>
      </c>
      <c r="B232">
        <v>10</v>
      </c>
      <c r="C232">
        <v>1000</v>
      </c>
      <c r="D232">
        <v>0.6</v>
      </c>
      <c r="E232" s="38">
        <v>13.423446609999999</v>
      </c>
      <c r="F232">
        <v>2</v>
      </c>
      <c r="G232" s="38">
        <v>24423.63063</v>
      </c>
      <c r="H232" s="38">
        <v>5167.9531440000001</v>
      </c>
      <c r="I232" s="28">
        <v>3000</v>
      </c>
      <c r="J232" s="38">
        <v>2167.9531440000001</v>
      </c>
      <c r="K232" s="1">
        <v>0.58050061900000005</v>
      </c>
      <c r="L232" s="38">
        <v>161.50494040000001</v>
      </c>
      <c r="M232" s="38">
        <v>10230.205190000001</v>
      </c>
      <c r="N232" s="38">
        <v>5816.3870239999997</v>
      </c>
      <c r="O232" s="38">
        <v>1805.6803239999999</v>
      </c>
      <c r="P232" s="27">
        <v>582.49031109999999</v>
      </c>
      <c r="Q232" s="38">
        <v>820.91463880000003</v>
      </c>
      <c r="R232">
        <v>3</v>
      </c>
      <c r="S232" s="1">
        <v>0.87496601299999999</v>
      </c>
      <c r="T232">
        <v>62</v>
      </c>
      <c r="U232" s="1">
        <v>9.6284370000000001E-3</v>
      </c>
      <c r="V232" s="45" t="str">
        <f t="shared" si="3"/>
        <v/>
      </c>
    </row>
    <row r="233" spans="1:22" x14ac:dyDescent="0.35">
      <c r="A233">
        <v>3</v>
      </c>
      <c r="B233">
        <v>10</v>
      </c>
      <c r="C233">
        <v>1000</v>
      </c>
      <c r="D233">
        <v>0.6</v>
      </c>
      <c r="E233" s="38">
        <v>13.423446609999999</v>
      </c>
      <c r="F233">
        <v>3</v>
      </c>
      <c r="G233" s="38">
        <v>36291.315179999998</v>
      </c>
      <c r="H233" s="38">
        <v>8932.0349229999993</v>
      </c>
      <c r="I233" s="28">
        <v>5000</v>
      </c>
      <c r="J233" s="38">
        <v>3932.0349230000002</v>
      </c>
      <c r="K233" s="1">
        <v>0.55978285400000005</v>
      </c>
      <c r="L233" s="38">
        <v>292.92288109999998</v>
      </c>
      <c r="M233" s="38">
        <v>15184.124260000001</v>
      </c>
      <c r="N233" s="38">
        <v>5910.0682189999998</v>
      </c>
      <c r="O233" s="38">
        <v>4629.7435029999997</v>
      </c>
      <c r="P233" s="27">
        <v>582.49031109999999</v>
      </c>
      <c r="Q233" s="38">
        <v>1052.8539619999999</v>
      </c>
      <c r="R233">
        <v>5</v>
      </c>
      <c r="S233" s="1">
        <v>0.88905858599999998</v>
      </c>
      <c r="T233">
        <v>232</v>
      </c>
      <c r="U233" s="1">
        <v>7.5991080000000003E-3</v>
      </c>
      <c r="V233" s="45">
        <f t="shared" si="3"/>
        <v>0.25915507062786591</v>
      </c>
    </row>
    <row r="234" spans="1:22" x14ac:dyDescent="0.35">
      <c r="A234">
        <v>3</v>
      </c>
      <c r="B234">
        <v>10</v>
      </c>
      <c r="C234">
        <v>1000</v>
      </c>
      <c r="D234">
        <v>0.4</v>
      </c>
      <c r="E234" s="38">
        <v>30.20275487</v>
      </c>
      <c r="F234">
        <v>1</v>
      </c>
      <c r="G234" s="38">
        <v>27429.86895</v>
      </c>
      <c r="H234" s="38">
        <v>7879.1388710000001</v>
      </c>
      <c r="I234" s="28">
        <v>3000</v>
      </c>
      <c r="J234" s="38">
        <v>4879.1388710000001</v>
      </c>
      <c r="K234" s="1">
        <v>0.38075226899999998</v>
      </c>
      <c r="L234" s="38">
        <v>161.54614960000001</v>
      </c>
      <c r="M234" s="38">
        <v>10568.49545</v>
      </c>
      <c r="N234" s="38">
        <v>5772.46209</v>
      </c>
      <c r="O234" s="38">
        <v>1806.140991</v>
      </c>
      <c r="P234" s="27">
        <v>582.49031109999999</v>
      </c>
      <c r="Q234" s="38">
        <v>821.14123640000003</v>
      </c>
      <c r="R234">
        <v>3</v>
      </c>
      <c r="S234" s="1">
        <v>0.86835833299999998</v>
      </c>
      <c r="T234">
        <v>301</v>
      </c>
      <c r="U234" s="1">
        <v>1.4309597E-2</v>
      </c>
      <c r="V234" s="45" t="str">
        <f t="shared" si="3"/>
        <v/>
      </c>
    </row>
    <row r="235" spans="1:22" x14ac:dyDescent="0.35">
      <c r="A235">
        <v>3</v>
      </c>
      <c r="B235">
        <v>10</v>
      </c>
      <c r="C235">
        <v>1000</v>
      </c>
      <c r="D235">
        <v>0.4</v>
      </c>
      <c r="E235" s="38">
        <v>30.20275487</v>
      </c>
      <c r="F235">
        <v>2</v>
      </c>
      <c r="G235" s="38">
        <v>27082.210930000001</v>
      </c>
      <c r="H235" s="38">
        <v>7873.4653330000001</v>
      </c>
      <c r="I235" s="28">
        <v>3000</v>
      </c>
      <c r="J235" s="38">
        <v>4873.4653330000001</v>
      </c>
      <c r="K235" s="1">
        <v>0.381026635</v>
      </c>
      <c r="L235" s="38">
        <v>161.35830429999999</v>
      </c>
      <c r="M235" s="38">
        <v>10131.88689</v>
      </c>
      <c r="N235" s="38">
        <v>5869.1863460000004</v>
      </c>
      <c r="O235" s="38">
        <v>1804.040692</v>
      </c>
      <c r="P235" s="27">
        <v>582.49031109999999</v>
      </c>
      <c r="Q235" s="38">
        <v>821.14135199999998</v>
      </c>
      <c r="R235">
        <v>3</v>
      </c>
      <c r="S235" s="1">
        <v>0.88290867699999998</v>
      </c>
      <c r="T235">
        <v>159</v>
      </c>
      <c r="U235" s="1">
        <v>6.7556300000000003E-3</v>
      </c>
      <c r="V235" s="45" t="str">
        <f t="shared" si="3"/>
        <v/>
      </c>
    </row>
    <row r="236" spans="1:22" x14ac:dyDescent="0.35">
      <c r="A236">
        <v>3</v>
      </c>
      <c r="B236">
        <v>10</v>
      </c>
      <c r="C236">
        <v>1000</v>
      </c>
      <c r="D236">
        <v>0.4</v>
      </c>
      <c r="E236" s="38">
        <v>30.20275487</v>
      </c>
      <c r="F236">
        <v>3</v>
      </c>
      <c r="G236" s="38">
        <v>41041.491430000002</v>
      </c>
      <c r="H236" s="38">
        <v>9900.6601549999996</v>
      </c>
      <c r="I236" s="28">
        <v>3000</v>
      </c>
      <c r="J236" s="38">
        <v>6900.6601549999996</v>
      </c>
      <c r="K236" s="1">
        <v>0.30301009800000001</v>
      </c>
      <c r="L236" s="38">
        <v>228.4778087</v>
      </c>
      <c r="M236" s="38">
        <v>19916.11694</v>
      </c>
      <c r="N236" s="38">
        <v>6208.4837710000002</v>
      </c>
      <c r="O236" s="38">
        <v>3612.5123039999999</v>
      </c>
      <c r="P236" s="27">
        <v>582.49031109999999</v>
      </c>
      <c r="Q236" s="38">
        <v>821.22794980000003</v>
      </c>
      <c r="R236">
        <v>3</v>
      </c>
      <c r="S236" s="1">
        <v>0.93394959200000005</v>
      </c>
      <c r="T236">
        <v>300</v>
      </c>
      <c r="U236" s="1">
        <v>1.5108066999999999E-2</v>
      </c>
      <c r="V236" s="45">
        <f t="shared" si="3"/>
        <v>0.24711198838227125</v>
      </c>
    </row>
    <row r="237" spans="1:22" x14ac:dyDescent="0.35">
      <c r="A237">
        <v>3</v>
      </c>
      <c r="B237">
        <v>10</v>
      </c>
      <c r="C237">
        <v>2000</v>
      </c>
      <c r="D237">
        <v>0.8</v>
      </c>
      <c r="E237" s="38">
        <v>9.2855975970000006</v>
      </c>
      <c r="F237">
        <v>1</v>
      </c>
      <c r="G237" s="38">
        <v>26989.432929999999</v>
      </c>
      <c r="H237" s="38">
        <v>5222.2356829999999</v>
      </c>
      <c r="I237" s="28">
        <v>4000</v>
      </c>
      <c r="J237" s="38">
        <v>1222.2356830000001</v>
      </c>
      <c r="K237" s="1">
        <v>0.765955473</v>
      </c>
      <c r="L237" s="38">
        <v>131.6269034</v>
      </c>
      <c r="M237" s="38">
        <v>12908.241040000001</v>
      </c>
      <c r="N237" s="38">
        <v>6135.4541049999998</v>
      </c>
      <c r="O237" s="38">
        <v>1471.6347740000001</v>
      </c>
      <c r="P237" s="27">
        <v>582.49031109999999</v>
      </c>
      <c r="Q237" s="38">
        <v>669.37701519999996</v>
      </c>
      <c r="R237">
        <v>2</v>
      </c>
      <c r="S237" s="1">
        <v>0.92296365300000005</v>
      </c>
      <c r="T237">
        <v>75</v>
      </c>
      <c r="U237" s="1">
        <v>8.3645830000000001E-3</v>
      </c>
      <c r="V237" s="45" t="str">
        <f t="shared" si="3"/>
        <v/>
      </c>
    </row>
    <row r="238" spans="1:22" x14ac:dyDescent="0.35">
      <c r="A238">
        <v>3</v>
      </c>
      <c r="B238">
        <v>10</v>
      </c>
      <c r="C238">
        <v>2000</v>
      </c>
      <c r="D238">
        <v>0.8</v>
      </c>
      <c r="E238" s="38">
        <v>9.2855975970000006</v>
      </c>
      <c r="F238">
        <v>2</v>
      </c>
      <c r="G238" s="38">
        <v>26813.09259</v>
      </c>
      <c r="H238" s="38">
        <v>7499.5104709999996</v>
      </c>
      <c r="I238" s="28">
        <v>6000</v>
      </c>
      <c r="J238" s="38">
        <v>1499.5104710000001</v>
      </c>
      <c r="K238" s="1">
        <v>0.80005221999999998</v>
      </c>
      <c r="L238" s="38">
        <v>161.4877607</v>
      </c>
      <c r="M238" s="38">
        <v>10278.938840000001</v>
      </c>
      <c r="N238" s="38">
        <v>5825.6889449999999</v>
      </c>
      <c r="O238" s="38">
        <v>1805.4881620000001</v>
      </c>
      <c r="P238" s="27">
        <v>582.49031109999999</v>
      </c>
      <c r="Q238" s="38">
        <v>820.97585570000001</v>
      </c>
      <c r="R238">
        <v>3</v>
      </c>
      <c r="S238" s="1">
        <v>0.87636531200000001</v>
      </c>
      <c r="T238">
        <v>41</v>
      </c>
      <c r="U238" s="1">
        <v>9.0034490000000002E-3</v>
      </c>
      <c r="V238" s="45" t="str">
        <f t="shared" si="3"/>
        <v/>
      </c>
    </row>
    <row r="239" spans="1:22" x14ac:dyDescent="0.35">
      <c r="A239">
        <v>3</v>
      </c>
      <c r="B239">
        <v>10</v>
      </c>
      <c r="C239">
        <v>2000</v>
      </c>
      <c r="D239">
        <v>0.8</v>
      </c>
      <c r="E239" s="38">
        <v>9.2855975970000006</v>
      </c>
      <c r="F239">
        <v>3</v>
      </c>
      <c r="G239" s="38">
        <v>39286.783799999997</v>
      </c>
      <c r="H239" s="38">
        <v>8122.2137380000004</v>
      </c>
      <c r="I239" s="28">
        <v>6000</v>
      </c>
      <c r="J239" s="38">
        <v>2122.2137379999999</v>
      </c>
      <c r="K239" s="1">
        <v>0.73871486200000003</v>
      </c>
      <c r="L239" s="38">
        <v>228.5489412</v>
      </c>
      <c r="M239" s="38">
        <v>19938.599149999998</v>
      </c>
      <c r="N239" s="38">
        <v>6208.4837710000002</v>
      </c>
      <c r="O239" s="38">
        <v>3613.6288060000002</v>
      </c>
      <c r="P239" s="27">
        <v>582.49031109999999</v>
      </c>
      <c r="Q239" s="38">
        <v>821.36801849999995</v>
      </c>
      <c r="R239">
        <v>3</v>
      </c>
      <c r="S239" s="1">
        <v>0.93394959200000005</v>
      </c>
      <c r="T239">
        <v>95</v>
      </c>
      <c r="U239" s="1">
        <v>2.2387610000000001E-3</v>
      </c>
      <c r="V239" s="45">
        <f t="shared" si="3"/>
        <v>0.26979666065311497</v>
      </c>
    </row>
    <row r="240" spans="1:22" x14ac:dyDescent="0.35">
      <c r="A240">
        <v>3</v>
      </c>
      <c r="B240">
        <v>10</v>
      </c>
      <c r="C240">
        <v>2000</v>
      </c>
      <c r="D240">
        <v>0.6</v>
      </c>
      <c r="E240" s="38">
        <v>24.76159359</v>
      </c>
      <c r="F240">
        <v>1</v>
      </c>
      <c r="G240" s="38">
        <v>29045.5648</v>
      </c>
      <c r="H240" s="38">
        <v>7264.4143629999999</v>
      </c>
      <c r="I240" s="28">
        <v>4000</v>
      </c>
      <c r="J240" s="38">
        <v>3264.4143629999999</v>
      </c>
      <c r="K240" s="1">
        <v>0.55062938299999997</v>
      </c>
      <c r="L240" s="38">
        <v>131.83376340000001</v>
      </c>
      <c r="M240" s="38">
        <v>12919.149509999999</v>
      </c>
      <c r="N240" s="38">
        <v>6135.4541049999998</v>
      </c>
      <c r="O240" s="38">
        <v>1473.946569</v>
      </c>
      <c r="P240" s="27">
        <v>582.49031109999999</v>
      </c>
      <c r="Q240" s="38">
        <v>670.10994789999995</v>
      </c>
      <c r="R240">
        <v>2</v>
      </c>
      <c r="S240" s="1">
        <v>0.92296365300000005</v>
      </c>
      <c r="T240">
        <v>300</v>
      </c>
      <c r="U240" s="1">
        <v>2.3169262999999999E-2</v>
      </c>
      <c r="V240" s="45" t="str">
        <f t="shared" si="3"/>
        <v/>
      </c>
    </row>
    <row r="241" spans="1:22" x14ac:dyDescent="0.35">
      <c r="A241">
        <v>3</v>
      </c>
      <c r="B241">
        <v>10</v>
      </c>
      <c r="C241">
        <v>2000</v>
      </c>
      <c r="D241">
        <v>0.6</v>
      </c>
      <c r="E241" s="38">
        <v>24.76159359</v>
      </c>
      <c r="F241">
        <v>2</v>
      </c>
      <c r="G241" s="38">
        <v>29020.403040000001</v>
      </c>
      <c r="H241" s="38">
        <v>7207.622402</v>
      </c>
      <c r="I241" s="28">
        <v>4000</v>
      </c>
      <c r="J241" s="38">
        <v>3207.622402</v>
      </c>
      <c r="K241" s="1">
        <v>0.55496802899999997</v>
      </c>
      <c r="L241" s="38">
        <v>129.54019980000001</v>
      </c>
      <c r="M241" s="38">
        <v>13007.890160000001</v>
      </c>
      <c r="N241" s="38">
        <v>6114.3370610000002</v>
      </c>
      <c r="O241" s="38">
        <v>1448.3040860000001</v>
      </c>
      <c r="P241" s="27">
        <v>582.49031109999999</v>
      </c>
      <c r="Q241" s="38">
        <v>659.75901380000005</v>
      </c>
      <c r="R241">
        <v>2</v>
      </c>
      <c r="S241" s="1">
        <v>0.91978699100000005</v>
      </c>
      <c r="T241">
        <v>300</v>
      </c>
      <c r="U241" s="1">
        <v>1.4583283000000001E-2</v>
      </c>
      <c r="V241" s="45" t="str">
        <f t="shared" si="3"/>
        <v/>
      </c>
    </row>
    <row r="242" spans="1:22" x14ac:dyDescent="0.35">
      <c r="A242">
        <v>3</v>
      </c>
      <c r="B242">
        <v>10</v>
      </c>
      <c r="C242">
        <v>2000</v>
      </c>
      <c r="D242">
        <v>0.6</v>
      </c>
      <c r="E242" s="38">
        <v>24.76159359</v>
      </c>
      <c r="F242">
        <v>3</v>
      </c>
      <c r="G242" s="38">
        <v>42841.891710000004</v>
      </c>
      <c r="H242" s="38">
        <v>11657.474620000001</v>
      </c>
      <c r="I242" s="28">
        <v>6000</v>
      </c>
      <c r="J242" s="38">
        <v>5657.4746249999998</v>
      </c>
      <c r="K242" s="1">
        <v>0.51469123400000005</v>
      </c>
      <c r="L242" s="38">
        <v>228.4778087</v>
      </c>
      <c r="M242" s="38">
        <v>19965.055769999999</v>
      </c>
      <c r="N242" s="38">
        <v>6203.1341810000004</v>
      </c>
      <c r="O242" s="38">
        <v>3612.5105840000001</v>
      </c>
      <c r="P242" s="27">
        <v>582.49031109999999</v>
      </c>
      <c r="Q242" s="38">
        <v>821.22623829999998</v>
      </c>
      <c r="R242">
        <v>3</v>
      </c>
      <c r="S242" s="1">
        <v>0.933144847</v>
      </c>
      <c r="T242">
        <v>50</v>
      </c>
      <c r="U242" s="1">
        <v>7.4321159999999999E-3</v>
      </c>
      <c r="V242" s="45">
        <f t="shared" si="3"/>
        <v>0.26218586714940728</v>
      </c>
    </row>
    <row r="243" spans="1:22" x14ac:dyDescent="0.35">
      <c r="A243">
        <v>3</v>
      </c>
      <c r="B243">
        <v>10</v>
      </c>
      <c r="C243">
        <v>2000</v>
      </c>
      <c r="D243">
        <v>0.4</v>
      </c>
      <c r="E243" s="38">
        <v>55.71358558</v>
      </c>
      <c r="F243">
        <v>1</v>
      </c>
      <c r="G243" s="38">
        <v>33170.749459999999</v>
      </c>
      <c r="H243" s="38">
        <v>11345.35282</v>
      </c>
      <c r="I243" s="28">
        <v>4000</v>
      </c>
      <c r="J243" s="38">
        <v>7345.352817</v>
      </c>
      <c r="K243" s="1">
        <v>0.35256726399999999</v>
      </c>
      <c r="L243" s="38">
        <v>131.8413195</v>
      </c>
      <c r="M243" s="38">
        <v>12969.02151</v>
      </c>
      <c r="N243" s="38">
        <v>6129.642245</v>
      </c>
      <c r="O243" s="38">
        <v>1474.0309110000001</v>
      </c>
      <c r="P243" s="27">
        <v>582.49031109999999</v>
      </c>
      <c r="Q243" s="38">
        <v>670.21166440000002</v>
      </c>
      <c r="R243">
        <v>2</v>
      </c>
      <c r="S243" s="1">
        <v>0.92208936799999996</v>
      </c>
      <c r="T243">
        <v>301</v>
      </c>
      <c r="U243" s="1">
        <v>1.8663347E-2</v>
      </c>
      <c r="V243" s="45" t="str">
        <f t="shared" si="3"/>
        <v/>
      </c>
    </row>
    <row r="244" spans="1:22" x14ac:dyDescent="0.35">
      <c r="A244">
        <v>3</v>
      </c>
      <c r="B244">
        <v>10</v>
      </c>
      <c r="C244">
        <v>2000</v>
      </c>
      <c r="D244">
        <v>0.4</v>
      </c>
      <c r="E244" s="38">
        <v>55.71358558</v>
      </c>
      <c r="F244">
        <v>2</v>
      </c>
      <c r="G244" s="38">
        <v>33195.994550000003</v>
      </c>
      <c r="H244" s="38">
        <v>11239.20911</v>
      </c>
      <c r="I244" s="28">
        <v>4000</v>
      </c>
      <c r="J244" s="38">
        <v>7239.2091060000002</v>
      </c>
      <c r="K244" s="1">
        <v>0.35589692899999997</v>
      </c>
      <c r="L244" s="38">
        <v>129.93615</v>
      </c>
      <c r="M244" s="38">
        <v>13143.58892</v>
      </c>
      <c r="N244" s="38">
        <v>6116.4390169999997</v>
      </c>
      <c r="O244" s="38">
        <v>1452.7306100000001</v>
      </c>
      <c r="P244" s="27">
        <v>582.49031109999999</v>
      </c>
      <c r="Q244" s="38">
        <v>661.53658259999997</v>
      </c>
      <c r="R244">
        <v>2</v>
      </c>
      <c r="S244" s="1">
        <v>0.92010319100000004</v>
      </c>
      <c r="T244">
        <v>300</v>
      </c>
      <c r="U244" s="1">
        <v>1.2019798999999999E-2</v>
      </c>
      <c r="V244" s="45" t="str">
        <f t="shared" si="3"/>
        <v/>
      </c>
    </row>
    <row r="245" spans="1:22" x14ac:dyDescent="0.35">
      <c r="A245">
        <v>3</v>
      </c>
      <c r="B245">
        <v>10</v>
      </c>
      <c r="C245">
        <v>2000</v>
      </c>
      <c r="D245">
        <v>0.4</v>
      </c>
      <c r="E245" s="38">
        <v>55.71358558</v>
      </c>
      <c r="F245">
        <v>3</v>
      </c>
      <c r="G245" s="38">
        <v>50001.659160000003</v>
      </c>
      <c r="H245" s="38">
        <v>18731.506420000002</v>
      </c>
      <c r="I245" s="28">
        <v>6000</v>
      </c>
      <c r="J245" s="38">
        <v>12731.50642</v>
      </c>
      <c r="K245" s="1">
        <v>0.320315935</v>
      </c>
      <c r="L245" s="38">
        <v>228.5170703</v>
      </c>
      <c r="M245" s="38">
        <v>20044.70391</v>
      </c>
      <c r="N245" s="38">
        <v>6208.4837710000002</v>
      </c>
      <c r="O245" s="38">
        <v>3613.136477</v>
      </c>
      <c r="P245" s="27">
        <v>582.49031109999999</v>
      </c>
      <c r="Q245" s="38">
        <v>821.33827229999997</v>
      </c>
      <c r="R245">
        <v>3</v>
      </c>
      <c r="S245" s="1">
        <v>0.93394959200000005</v>
      </c>
      <c r="T245">
        <v>300</v>
      </c>
      <c r="U245" s="1">
        <v>1.3291354999999999E-2</v>
      </c>
      <c r="V245" s="45">
        <f t="shared" si="3"/>
        <v>0.24658562197256712</v>
      </c>
    </row>
    <row r="246" spans="1:22" x14ac:dyDescent="0.35">
      <c r="A246">
        <v>3</v>
      </c>
      <c r="B246">
        <v>40</v>
      </c>
      <c r="C246">
        <v>500</v>
      </c>
      <c r="D246">
        <v>0.8</v>
      </c>
      <c r="E246" s="38">
        <v>3.1681453589999999</v>
      </c>
      <c r="F246">
        <v>1</v>
      </c>
      <c r="G246" s="38">
        <v>19947.791860000001</v>
      </c>
      <c r="H246" s="38">
        <v>3155.04997</v>
      </c>
      <c r="I246" s="28">
        <v>2500</v>
      </c>
      <c r="J246" s="38">
        <v>655.0499701</v>
      </c>
      <c r="K246" s="1">
        <v>0.79238047700000003</v>
      </c>
      <c r="L246" s="38">
        <v>206.76126189999999</v>
      </c>
      <c r="M246" s="38">
        <v>6423.0785089999999</v>
      </c>
      <c r="N246" s="38">
        <v>6424.5019419999999</v>
      </c>
      <c r="O246" s="38">
        <v>2311.6614260000001</v>
      </c>
      <c r="P246" s="27">
        <v>582.49031109999999</v>
      </c>
      <c r="Q246" s="38">
        <v>1051.009699</v>
      </c>
      <c r="R246">
        <v>5</v>
      </c>
      <c r="S246" s="1">
        <v>0.60621920500000004</v>
      </c>
      <c r="T246">
        <v>179</v>
      </c>
      <c r="U246" s="1">
        <v>9.9329850000000001E-3</v>
      </c>
      <c r="V246" s="45" t="str">
        <f t="shared" si="3"/>
        <v/>
      </c>
    </row>
    <row r="247" spans="1:22" x14ac:dyDescent="0.35">
      <c r="A247">
        <v>3</v>
      </c>
      <c r="B247">
        <v>40</v>
      </c>
      <c r="C247">
        <v>500</v>
      </c>
      <c r="D247">
        <v>0.8</v>
      </c>
      <c r="E247" s="38">
        <v>3.1681453589999999</v>
      </c>
      <c r="F247">
        <v>2</v>
      </c>
      <c r="G247" s="38">
        <v>19935.19716</v>
      </c>
      <c r="H247" s="38">
        <v>3148.4719719999998</v>
      </c>
      <c r="I247" s="28">
        <v>2500</v>
      </c>
      <c r="J247" s="38">
        <v>648.47197189999997</v>
      </c>
      <c r="K247" s="1">
        <v>0.79403597100000001</v>
      </c>
      <c r="L247" s="38">
        <v>204.6850105</v>
      </c>
      <c r="M247" s="38">
        <v>6515.5507180000004</v>
      </c>
      <c r="N247" s="38">
        <v>6353.8052420000004</v>
      </c>
      <c r="O247" s="38">
        <v>2288.448097</v>
      </c>
      <c r="P247" s="27">
        <v>582.49031109999999</v>
      </c>
      <c r="Q247" s="38">
        <v>1046.43082</v>
      </c>
      <c r="R247">
        <v>5</v>
      </c>
      <c r="S247" s="1">
        <v>0.59954822900000004</v>
      </c>
      <c r="T247">
        <v>302</v>
      </c>
      <c r="U247" s="1">
        <v>1.3101336E-2</v>
      </c>
      <c r="V247" s="45" t="str">
        <f t="shared" si="3"/>
        <v/>
      </c>
    </row>
    <row r="248" spans="1:22" x14ac:dyDescent="0.35">
      <c r="A248">
        <v>3</v>
      </c>
      <c r="B248">
        <v>40</v>
      </c>
      <c r="C248">
        <v>500</v>
      </c>
      <c r="D248">
        <v>0.8</v>
      </c>
      <c r="E248" s="38">
        <v>3.1681453589999999</v>
      </c>
      <c r="F248">
        <v>3</v>
      </c>
      <c r="G248" s="38">
        <v>28177.164059999999</v>
      </c>
      <c r="H248" s="38">
        <v>4588.8088349999998</v>
      </c>
      <c r="I248" s="28">
        <v>3500</v>
      </c>
      <c r="J248" s="38">
        <v>1088.808835</v>
      </c>
      <c r="K248" s="1">
        <v>0.76272516999999995</v>
      </c>
      <c r="L248" s="38">
        <v>343.67385689999998</v>
      </c>
      <c r="M248" s="38">
        <v>8650.5736990000005</v>
      </c>
      <c r="N248" s="38">
        <v>7692.222992</v>
      </c>
      <c r="O248" s="38">
        <v>5431.050354</v>
      </c>
      <c r="P248" s="27">
        <v>582.49031109999999</v>
      </c>
      <c r="Q248" s="38">
        <v>1232.0178719999999</v>
      </c>
      <c r="R248">
        <v>7</v>
      </c>
      <c r="S248" s="1">
        <v>0.72584199500000002</v>
      </c>
      <c r="T248">
        <v>301</v>
      </c>
      <c r="U248" s="1">
        <v>1.7143120000000001E-2</v>
      </c>
      <c r="V248" s="45">
        <f t="shared" si="3"/>
        <v>0.29350420436467078</v>
      </c>
    </row>
    <row r="249" spans="1:22" x14ac:dyDescent="0.35">
      <c r="A249">
        <v>3</v>
      </c>
      <c r="B249">
        <v>40</v>
      </c>
      <c r="C249">
        <v>500</v>
      </c>
      <c r="D249">
        <v>0.6</v>
      </c>
      <c r="E249" s="38">
        <v>8.4483876230000003</v>
      </c>
      <c r="F249">
        <v>1</v>
      </c>
      <c r="G249" s="38">
        <v>21056.067019999999</v>
      </c>
      <c r="H249" s="38">
        <v>4257.6467759999996</v>
      </c>
      <c r="I249" s="28">
        <v>2500</v>
      </c>
      <c r="J249" s="38">
        <v>1757.646776</v>
      </c>
      <c r="K249" s="1">
        <v>0.58717881800000005</v>
      </c>
      <c r="L249" s="38">
        <v>208.04523080000001</v>
      </c>
      <c r="M249" s="38">
        <v>6412.2373120000002</v>
      </c>
      <c r="N249" s="38">
        <v>6422.0135010000004</v>
      </c>
      <c r="O249" s="38">
        <v>2326.0164129999998</v>
      </c>
      <c r="P249" s="27">
        <v>582.49031109999999</v>
      </c>
      <c r="Q249" s="38">
        <v>1055.6627040000001</v>
      </c>
      <c r="R249">
        <v>5</v>
      </c>
      <c r="S249" s="1">
        <v>0.60598439400000004</v>
      </c>
      <c r="T249">
        <v>300</v>
      </c>
      <c r="U249" s="1">
        <v>1.2392265E-2</v>
      </c>
      <c r="V249" s="45" t="str">
        <f t="shared" si="3"/>
        <v/>
      </c>
    </row>
    <row r="250" spans="1:22" x14ac:dyDescent="0.35">
      <c r="A250">
        <v>3</v>
      </c>
      <c r="B250">
        <v>40</v>
      </c>
      <c r="C250">
        <v>500</v>
      </c>
      <c r="D250">
        <v>0.6</v>
      </c>
      <c r="E250" s="38">
        <v>8.4483876230000003</v>
      </c>
      <c r="F250">
        <v>2</v>
      </c>
      <c r="G250" s="38">
        <v>21016.816419999999</v>
      </c>
      <c r="H250" s="38">
        <v>4227.2361149999997</v>
      </c>
      <c r="I250" s="28">
        <v>2500</v>
      </c>
      <c r="J250" s="38">
        <v>1727.2361149999999</v>
      </c>
      <c r="K250" s="1">
        <v>0.59140297200000003</v>
      </c>
      <c r="L250" s="38">
        <v>204.4456462</v>
      </c>
      <c r="M250" s="38">
        <v>6520.8184350000001</v>
      </c>
      <c r="N250" s="38">
        <v>6355.3240969999997</v>
      </c>
      <c r="O250" s="38">
        <v>2285.7718589999999</v>
      </c>
      <c r="P250" s="27">
        <v>582.49031109999999</v>
      </c>
      <c r="Q250" s="38">
        <v>1045.175598</v>
      </c>
      <c r="R250">
        <v>5</v>
      </c>
      <c r="S250" s="1">
        <v>0.59969154899999999</v>
      </c>
      <c r="T250">
        <v>300</v>
      </c>
      <c r="U250" s="1">
        <v>1.1719355000000001E-2</v>
      </c>
      <c r="V250" s="45" t="str">
        <f t="shared" si="3"/>
        <v/>
      </c>
    </row>
    <row r="251" spans="1:22" x14ac:dyDescent="0.35">
      <c r="A251">
        <v>3</v>
      </c>
      <c r="B251">
        <v>40</v>
      </c>
      <c r="C251">
        <v>500</v>
      </c>
      <c r="D251">
        <v>0.6</v>
      </c>
      <c r="E251" s="38">
        <v>8.4483876230000003</v>
      </c>
      <c r="F251">
        <v>3</v>
      </c>
      <c r="G251" s="38">
        <v>30139.300749999999</v>
      </c>
      <c r="H251" s="38">
        <v>5715.9311090000001</v>
      </c>
      <c r="I251" s="28">
        <v>3000</v>
      </c>
      <c r="J251" s="38">
        <v>2715.9311090000001</v>
      </c>
      <c r="K251" s="1">
        <v>0.52484887300000005</v>
      </c>
      <c r="L251" s="38">
        <v>321.47330590000001</v>
      </c>
      <c r="M251" s="38">
        <v>9518.3891309999999</v>
      </c>
      <c r="N251" s="38">
        <v>8088.5376660000002</v>
      </c>
      <c r="O251" s="38">
        <v>5080.6014299999997</v>
      </c>
      <c r="P251" s="27">
        <v>582.49031109999999</v>
      </c>
      <c r="Q251" s="38">
        <v>1153.351103</v>
      </c>
      <c r="R251">
        <v>6</v>
      </c>
      <c r="S251" s="1">
        <v>0.76323844500000004</v>
      </c>
      <c r="T251">
        <v>300</v>
      </c>
      <c r="U251" s="1">
        <v>2.5871917000000001E-2</v>
      </c>
      <c r="V251" s="45">
        <f t="shared" si="3"/>
        <v>0.28364071378702727</v>
      </c>
    </row>
    <row r="252" spans="1:22" x14ac:dyDescent="0.35">
      <c r="A252">
        <v>3</v>
      </c>
      <c r="B252">
        <v>40</v>
      </c>
      <c r="C252">
        <v>500</v>
      </c>
      <c r="D252">
        <v>0.4</v>
      </c>
      <c r="E252" s="38">
        <v>19.008872149999998</v>
      </c>
      <c r="F252">
        <v>1</v>
      </c>
      <c r="G252" s="38">
        <v>22998.58799</v>
      </c>
      <c r="H252" s="38">
        <v>4564.6327000000001</v>
      </c>
      <c r="I252" s="28">
        <v>1500</v>
      </c>
      <c r="J252" s="38">
        <v>3064.6327000000001</v>
      </c>
      <c r="K252" s="1">
        <v>0.32861351599999999</v>
      </c>
      <c r="L252" s="38">
        <v>161.2211738</v>
      </c>
      <c r="M252" s="38">
        <v>7890.5687440000002</v>
      </c>
      <c r="N252" s="38">
        <v>7339.4961910000002</v>
      </c>
      <c r="O252" s="38">
        <v>1802.5075469999999</v>
      </c>
      <c r="P252" s="27">
        <v>582.49031109999999</v>
      </c>
      <c r="Q252" s="38">
        <v>818.89249410000002</v>
      </c>
      <c r="R252">
        <v>3</v>
      </c>
      <c r="S252" s="1">
        <v>0.69255851800000001</v>
      </c>
      <c r="T252">
        <v>300</v>
      </c>
      <c r="U252" s="1">
        <v>1.6186751999999999E-2</v>
      </c>
      <c r="V252" s="45" t="str">
        <f t="shared" si="3"/>
        <v/>
      </c>
    </row>
    <row r="253" spans="1:22" x14ac:dyDescent="0.35">
      <c r="A253">
        <v>3</v>
      </c>
      <c r="B253">
        <v>40</v>
      </c>
      <c r="C253">
        <v>500</v>
      </c>
      <c r="D253">
        <v>0.4</v>
      </c>
      <c r="E253" s="38">
        <v>19.008872149999998</v>
      </c>
      <c r="F253">
        <v>2</v>
      </c>
      <c r="G253" s="38">
        <v>22800.08524</v>
      </c>
      <c r="H253" s="38">
        <v>4566.962775</v>
      </c>
      <c r="I253" s="28">
        <v>1500</v>
      </c>
      <c r="J253" s="38">
        <v>3066.962775</v>
      </c>
      <c r="K253" s="1">
        <v>0.32844585599999998</v>
      </c>
      <c r="L253" s="38">
        <v>161.34373930000001</v>
      </c>
      <c r="M253" s="38">
        <v>7683.9081640000004</v>
      </c>
      <c r="N253" s="38">
        <v>7343.2748009999996</v>
      </c>
      <c r="O253" s="38">
        <v>1803.878107</v>
      </c>
      <c r="P253" s="27">
        <v>582.49031109999999</v>
      </c>
      <c r="Q253" s="38">
        <v>819.57107770000005</v>
      </c>
      <c r="R253">
        <v>3</v>
      </c>
      <c r="S253" s="1">
        <v>0.69291506999999997</v>
      </c>
      <c r="T253">
        <v>278</v>
      </c>
      <c r="U253" s="1">
        <v>9.7896619999999993E-3</v>
      </c>
      <c r="V253" s="45" t="str">
        <f t="shared" si="3"/>
        <v/>
      </c>
    </row>
    <row r="254" spans="1:22" x14ac:dyDescent="0.35">
      <c r="A254">
        <v>3</v>
      </c>
      <c r="B254">
        <v>40</v>
      </c>
      <c r="C254">
        <v>500</v>
      </c>
      <c r="D254">
        <v>0.4</v>
      </c>
      <c r="E254" s="38">
        <v>19.008872149999998</v>
      </c>
      <c r="F254">
        <v>3</v>
      </c>
      <c r="G254" s="38">
        <v>34066.849040000001</v>
      </c>
      <c r="H254" s="38">
        <v>9009.0665439999993</v>
      </c>
      <c r="I254" s="28">
        <v>3000</v>
      </c>
      <c r="J254" s="38">
        <v>6009.0665440000002</v>
      </c>
      <c r="K254" s="1">
        <v>0.332997873</v>
      </c>
      <c r="L254" s="38">
        <v>316.11904379999999</v>
      </c>
      <c r="M254" s="38">
        <v>9903.4084999999995</v>
      </c>
      <c r="N254" s="38">
        <v>8446.6857500000006</v>
      </c>
      <c r="O254" s="38">
        <v>4993.0842620000003</v>
      </c>
      <c r="P254" s="27">
        <v>582.49031109999999</v>
      </c>
      <c r="Q254" s="38">
        <v>1132.113672</v>
      </c>
      <c r="R254">
        <v>6</v>
      </c>
      <c r="S254" s="1">
        <v>0.79703347700000005</v>
      </c>
      <c r="T254">
        <v>301</v>
      </c>
      <c r="U254" s="1">
        <v>5.7654342999999997E-2</v>
      </c>
      <c r="V254" s="45">
        <f t="shared" si="3"/>
        <v>0.25616078725868363</v>
      </c>
    </row>
    <row r="255" spans="1:22" x14ac:dyDescent="0.35">
      <c r="A255">
        <v>3</v>
      </c>
      <c r="B255">
        <v>40</v>
      </c>
      <c r="C255">
        <v>1000</v>
      </c>
      <c r="D255">
        <v>0.8</v>
      </c>
      <c r="E255" s="38">
        <v>4.6416206109999996</v>
      </c>
      <c r="F255">
        <v>1</v>
      </c>
      <c r="G255" s="38">
        <v>22130.253000000001</v>
      </c>
      <c r="H255" s="38">
        <v>3749.9852019999998</v>
      </c>
      <c r="I255" s="28">
        <v>3000</v>
      </c>
      <c r="J255" s="38">
        <v>749.98520210000004</v>
      </c>
      <c r="K255" s="1">
        <v>0.80000315700000002</v>
      </c>
      <c r="L255" s="38">
        <v>161.57826879999999</v>
      </c>
      <c r="M255" s="38">
        <v>7822.372335</v>
      </c>
      <c r="N255" s="38">
        <v>7348.2575230000002</v>
      </c>
      <c r="O255" s="38">
        <v>1806.5001460000001</v>
      </c>
      <c r="P255" s="27">
        <v>582.49031109999999</v>
      </c>
      <c r="Q255" s="38">
        <v>820.64748729999997</v>
      </c>
      <c r="R255">
        <v>3</v>
      </c>
      <c r="S255" s="1">
        <v>0.69338524199999996</v>
      </c>
      <c r="T255">
        <v>192</v>
      </c>
      <c r="U255" s="1">
        <v>9.4988269999999996E-3</v>
      </c>
      <c r="V255" s="45" t="str">
        <f t="shared" si="3"/>
        <v/>
      </c>
    </row>
    <row r="256" spans="1:22" x14ac:dyDescent="0.35">
      <c r="A256">
        <v>3</v>
      </c>
      <c r="B256">
        <v>40</v>
      </c>
      <c r="C256">
        <v>1000</v>
      </c>
      <c r="D256">
        <v>0.8</v>
      </c>
      <c r="E256" s="38">
        <v>4.6416206109999996</v>
      </c>
      <c r="F256">
        <v>2</v>
      </c>
      <c r="G256" s="38">
        <v>22062.625209999998</v>
      </c>
      <c r="H256" s="38">
        <v>3749.6449429999998</v>
      </c>
      <c r="I256" s="28">
        <v>3000</v>
      </c>
      <c r="J256" s="38">
        <v>749.64494339999999</v>
      </c>
      <c r="K256" s="1">
        <v>0.800075753</v>
      </c>
      <c r="L256" s="38">
        <v>161.50494040000001</v>
      </c>
      <c r="M256" s="38">
        <v>7729.6194400000004</v>
      </c>
      <c r="N256" s="38">
        <v>7374.275173</v>
      </c>
      <c r="O256" s="38">
        <v>1805.680509</v>
      </c>
      <c r="P256" s="27">
        <v>582.49031109999999</v>
      </c>
      <c r="Q256" s="38">
        <v>820.91483449999998</v>
      </c>
      <c r="R256">
        <v>3</v>
      </c>
      <c r="S256" s="1">
        <v>0.69584027999999998</v>
      </c>
      <c r="T256">
        <v>56</v>
      </c>
      <c r="U256" s="1">
        <v>8.9914529999999999E-3</v>
      </c>
      <c r="V256" s="45" t="str">
        <f t="shared" si="3"/>
        <v/>
      </c>
    </row>
    <row r="257" spans="1:22" x14ac:dyDescent="0.35">
      <c r="A257">
        <v>3</v>
      </c>
      <c r="B257">
        <v>40</v>
      </c>
      <c r="C257">
        <v>1000</v>
      </c>
      <c r="D257">
        <v>0.8</v>
      </c>
      <c r="E257" s="38">
        <v>4.6416206109999996</v>
      </c>
      <c r="F257">
        <v>3</v>
      </c>
      <c r="G257" s="38">
        <v>31243.261829999999</v>
      </c>
      <c r="H257" s="38">
        <v>5219.2772450000002</v>
      </c>
      <c r="I257" s="28">
        <v>4000</v>
      </c>
      <c r="J257" s="38">
        <v>1219.277245</v>
      </c>
      <c r="K257" s="1">
        <v>0.76638963800000004</v>
      </c>
      <c r="L257" s="38">
        <v>262.6834968</v>
      </c>
      <c r="M257" s="38">
        <v>11493.36728</v>
      </c>
      <c r="N257" s="38">
        <v>8853.4253379999991</v>
      </c>
      <c r="O257" s="38">
        <v>4151.3864510000003</v>
      </c>
      <c r="P257" s="27">
        <v>582.49031109999999</v>
      </c>
      <c r="Q257" s="38">
        <v>943.31521290000001</v>
      </c>
      <c r="R257">
        <v>4</v>
      </c>
      <c r="S257" s="1">
        <v>0.83541362699999999</v>
      </c>
      <c r="T257">
        <v>267</v>
      </c>
      <c r="U257" s="1">
        <v>9.5131320000000005E-3</v>
      </c>
      <c r="V257" s="45">
        <f t="shared" si="3"/>
        <v>0.29302496023148245</v>
      </c>
    </row>
    <row r="258" spans="1:22" x14ac:dyDescent="0.35">
      <c r="A258">
        <v>3</v>
      </c>
      <c r="B258">
        <v>40</v>
      </c>
      <c r="C258">
        <v>1000</v>
      </c>
      <c r="D258">
        <v>0.6</v>
      </c>
      <c r="E258" s="38">
        <v>12.377654959999999</v>
      </c>
      <c r="F258">
        <v>1</v>
      </c>
      <c r="G258" s="38">
        <v>23406.92222</v>
      </c>
      <c r="H258" s="38">
        <v>5000.6903679999996</v>
      </c>
      <c r="I258" s="28">
        <v>3000</v>
      </c>
      <c r="J258" s="38">
        <v>2000.690368</v>
      </c>
      <c r="K258" s="1">
        <v>0.59991716699999997</v>
      </c>
      <c r="L258" s="38">
        <v>161.6372576</v>
      </c>
      <c r="M258" s="38">
        <v>7828.6991360000002</v>
      </c>
      <c r="N258" s="38">
        <v>7366.6563260000003</v>
      </c>
      <c r="O258" s="38">
        <v>1807.159639</v>
      </c>
      <c r="P258" s="27">
        <v>582.49031109999999</v>
      </c>
      <c r="Q258" s="38">
        <v>821.22644400000001</v>
      </c>
      <c r="R258">
        <v>3</v>
      </c>
      <c r="S258" s="1">
        <v>0.69512136199999996</v>
      </c>
      <c r="T258">
        <v>208</v>
      </c>
      <c r="U258" s="1">
        <v>8.2463329999999998E-3</v>
      </c>
      <c r="V258" s="45" t="str">
        <f t="shared" si="3"/>
        <v/>
      </c>
    </row>
    <row r="259" spans="1:22" x14ac:dyDescent="0.35">
      <c r="A259">
        <v>3</v>
      </c>
      <c r="B259">
        <v>40</v>
      </c>
      <c r="C259">
        <v>1000</v>
      </c>
      <c r="D259">
        <v>0.6</v>
      </c>
      <c r="E259" s="38">
        <v>12.377654959999999</v>
      </c>
      <c r="F259">
        <v>2</v>
      </c>
      <c r="G259" s="38">
        <v>23239.47754</v>
      </c>
      <c r="H259" s="38">
        <v>4997.6344179999996</v>
      </c>
      <c r="I259" s="28">
        <v>3000</v>
      </c>
      <c r="J259" s="38">
        <v>1997.6344180000001</v>
      </c>
      <c r="K259" s="1">
        <v>0.60028400400000004</v>
      </c>
      <c r="L259" s="38">
        <v>161.3903766</v>
      </c>
      <c r="M259" s="38">
        <v>7687.682393</v>
      </c>
      <c r="N259" s="38">
        <v>7346.8893099999996</v>
      </c>
      <c r="O259" s="38">
        <v>1804.399287</v>
      </c>
      <c r="P259" s="27">
        <v>582.49031109999999</v>
      </c>
      <c r="Q259" s="38">
        <v>820.38181659999998</v>
      </c>
      <c r="R259">
        <v>3</v>
      </c>
      <c r="S259" s="1">
        <v>0.69325613600000002</v>
      </c>
      <c r="T259">
        <v>85</v>
      </c>
      <c r="U259" s="1">
        <v>5.8561949999999998E-3</v>
      </c>
      <c r="V259" s="45" t="str">
        <f t="shared" ref="V259:V322" si="4">IF($F259&lt;&gt;3,"",(
SUMIFS($G:$G,$A:$A,$A259,$B:$B,$B259,$C:$C,$C259,$D:$D,$D259,$E:$E,$E259,$F:$F,1)
+
SUMIFS($G:$G,$A:$A,$A259,$B:$B,$B259,$C:$C,$C259,$D:$D,$D259,$E:$E,$E259,$F:$F,2)
-
$G259
)
/
(
SUMIFS($G:$G,$A:$A,$A259,$B:$B,$B259,$C:$C,$C259,$D:$D,$D259,$E:$E,$E259,$F:$F,1)
+
SUMIFS($G:$G,$A:$A,$A259,$B:$B,$B259,$C:$C,$C259,$D:$D,$D259,$E:$E,$E259,$F:$F,2)
))</f>
        <v/>
      </c>
    </row>
    <row r="260" spans="1:22" x14ac:dyDescent="0.35">
      <c r="A260">
        <v>3</v>
      </c>
      <c r="B260">
        <v>40</v>
      </c>
      <c r="C260">
        <v>1000</v>
      </c>
      <c r="D260">
        <v>0.6</v>
      </c>
      <c r="E260" s="38">
        <v>12.377654959999999</v>
      </c>
      <c r="F260">
        <v>3</v>
      </c>
      <c r="G260" s="38">
        <v>33048.211309999999</v>
      </c>
      <c r="H260" s="38">
        <v>5828.850367</v>
      </c>
      <c r="I260" s="28">
        <v>3000</v>
      </c>
      <c r="J260" s="38">
        <v>2828.850367</v>
      </c>
      <c r="K260" s="1">
        <v>0.51468125099999995</v>
      </c>
      <c r="L260" s="38">
        <v>228.54484550000001</v>
      </c>
      <c r="M260" s="38">
        <v>12977.73489</v>
      </c>
      <c r="N260" s="38">
        <v>9224.7238419999994</v>
      </c>
      <c r="O260" s="38">
        <v>3613.4962909999999</v>
      </c>
      <c r="P260" s="27">
        <v>582.49031109999999</v>
      </c>
      <c r="Q260" s="38">
        <v>820.91561000000002</v>
      </c>
      <c r="R260">
        <v>3</v>
      </c>
      <c r="S260" s="1">
        <v>0.87044953899999999</v>
      </c>
      <c r="T260">
        <v>213</v>
      </c>
      <c r="U260" s="1">
        <v>5.8840109999999998E-3</v>
      </c>
      <c r="V260" s="45">
        <f t="shared" si="4"/>
        <v>0.29151635538785259</v>
      </c>
    </row>
    <row r="261" spans="1:22" x14ac:dyDescent="0.35">
      <c r="A261">
        <v>3</v>
      </c>
      <c r="B261">
        <v>40</v>
      </c>
      <c r="C261">
        <v>1000</v>
      </c>
      <c r="D261">
        <v>0.4</v>
      </c>
      <c r="E261" s="38">
        <v>27.849723669999999</v>
      </c>
      <c r="F261">
        <v>1</v>
      </c>
      <c r="G261" s="38">
        <v>26247.4182</v>
      </c>
      <c r="H261" s="38">
        <v>7496.4678290000002</v>
      </c>
      <c r="I261" s="28">
        <v>3000</v>
      </c>
      <c r="J261" s="38">
        <v>4496.4678290000002</v>
      </c>
      <c r="K261" s="1">
        <v>0.40018847099999999</v>
      </c>
      <c r="L261" s="38">
        <v>161.45466289999999</v>
      </c>
      <c r="M261" s="38">
        <v>8108.2841870000002</v>
      </c>
      <c r="N261" s="38">
        <v>7434.1006049999996</v>
      </c>
      <c r="O261" s="38">
        <v>1805.1180589999999</v>
      </c>
      <c r="P261" s="27">
        <v>582.49031109999999</v>
      </c>
      <c r="Q261" s="38">
        <v>820.95720759999995</v>
      </c>
      <c r="R261">
        <v>3</v>
      </c>
      <c r="S261" s="1">
        <v>0.70148543799999996</v>
      </c>
      <c r="T261">
        <v>300</v>
      </c>
      <c r="U261" s="1">
        <v>0.101237208</v>
      </c>
      <c r="V261" s="45" t="str">
        <f t="shared" si="4"/>
        <v/>
      </c>
    </row>
    <row r="262" spans="1:22" x14ac:dyDescent="0.35">
      <c r="A262">
        <v>3</v>
      </c>
      <c r="B262">
        <v>40</v>
      </c>
      <c r="C262">
        <v>1000</v>
      </c>
      <c r="D262">
        <v>0.4</v>
      </c>
      <c r="E262" s="38">
        <v>27.849723669999999</v>
      </c>
      <c r="F262">
        <v>2</v>
      </c>
      <c r="G262" s="38">
        <v>25734.312709999998</v>
      </c>
      <c r="H262" s="38">
        <v>5602.4007869999996</v>
      </c>
      <c r="I262" s="28">
        <v>2000</v>
      </c>
      <c r="J262" s="38">
        <v>3602.400787</v>
      </c>
      <c r="K262" s="1">
        <v>0.35698981099999999</v>
      </c>
      <c r="L262" s="38">
        <v>129.3509421</v>
      </c>
      <c r="M262" s="38">
        <v>9237.0804929999995</v>
      </c>
      <c r="N262" s="38">
        <v>8208.4657860000007</v>
      </c>
      <c r="O262" s="38">
        <v>1446.200362</v>
      </c>
      <c r="P262" s="27">
        <v>582.49031109999999</v>
      </c>
      <c r="Q262" s="38">
        <v>657.67496689999996</v>
      </c>
      <c r="R262">
        <v>2</v>
      </c>
      <c r="S262" s="1">
        <v>0.77455492199999998</v>
      </c>
      <c r="T262">
        <v>300</v>
      </c>
      <c r="U262" s="1">
        <v>2.9852019E-2</v>
      </c>
      <c r="V262" s="45" t="str">
        <f t="shared" si="4"/>
        <v/>
      </c>
    </row>
    <row r="263" spans="1:22" x14ac:dyDescent="0.35">
      <c r="A263">
        <v>3</v>
      </c>
      <c r="B263">
        <v>40</v>
      </c>
      <c r="C263">
        <v>1000</v>
      </c>
      <c r="D263">
        <v>0.4</v>
      </c>
      <c r="E263" s="38">
        <v>27.849723669999999</v>
      </c>
      <c r="F263">
        <v>3</v>
      </c>
      <c r="G263" s="38">
        <v>36984.657189999998</v>
      </c>
      <c r="H263" s="38">
        <v>9352.5987100000002</v>
      </c>
      <c r="I263" s="28">
        <v>3000</v>
      </c>
      <c r="J263" s="38">
        <v>6352.5987100000002</v>
      </c>
      <c r="K263" s="1">
        <v>0.32076646199999997</v>
      </c>
      <c r="L263" s="38">
        <v>228.1026937</v>
      </c>
      <c r="M263" s="38">
        <v>13482.613799999999</v>
      </c>
      <c r="N263" s="38">
        <v>9140.5531109999993</v>
      </c>
      <c r="O263" s="38">
        <v>3606.5708410000002</v>
      </c>
      <c r="P263" s="27">
        <v>582.49031109999999</v>
      </c>
      <c r="Q263" s="38">
        <v>819.83041549999996</v>
      </c>
      <c r="R263">
        <v>3</v>
      </c>
      <c r="S263" s="1">
        <v>0.862507146</v>
      </c>
      <c r="T263">
        <v>300</v>
      </c>
      <c r="U263" s="1">
        <v>4.7280035999999998E-2</v>
      </c>
      <c r="V263" s="45">
        <f t="shared" si="4"/>
        <v>0.28850662449016168</v>
      </c>
    </row>
    <row r="264" spans="1:22" x14ac:dyDescent="0.35">
      <c r="A264">
        <v>3</v>
      </c>
      <c r="B264">
        <v>40</v>
      </c>
      <c r="C264">
        <v>2000</v>
      </c>
      <c r="D264">
        <v>0.8</v>
      </c>
      <c r="E264" s="38">
        <v>7.6523436460000003</v>
      </c>
      <c r="F264">
        <v>1</v>
      </c>
      <c r="G264" s="38">
        <v>25201.156490000001</v>
      </c>
      <c r="H264" s="38">
        <v>5002.8912140000002</v>
      </c>
      <c r="I264" s="28">
        <v>4000</v>
      </c>
      <c r="J264" s="38">
        <v>1002.891214</v>
      </c>
      <c r="K264" s="1">
        <v>0.799537673</v>
      </c>
      <c r="L264" s="38">
        <v>131.05670409999999</v>
      </c>
      <c r="M264" s="38">
        <v>9337.2506950000006</v>
      </c>
      <c r="N264" s="38">
        <v>8146.9160689999999</v>
      </c>
      <c r="O264" s="38">
        <v>1465.2587590000001</v>
      </c>
      <c r="P264" s="27">
        <v>582.49031109999999</v>
      </c>
      <c r="Q264" s="38">
        <v>666.34944099999996</v>
      </c>
      <c r="R264">
        <v>2</v>
      </c>
      <c r="S264" s="1">
        <v>0.76874706000000004</v>
      </c>
      <c r="T264">
        <v>87</v>
      </c>
      <c r="U264" s="1">
        <v>7.2792780000000001E-3</v>
      </c>
      <c r="V264" s="45" t="str">
        <f t="shared" si="4"/>
        <v/>
      </c>
    </row>
    <row r="265" spans="1:22" x14ac:dyDescent="0.35">
      <c r="A265">
        <v>3</v>
      </c>
      <c r="B265">
        <v>40</v>
      </c>
      <c r="C265">
        <v>2000</v>
      </c>
      <c r="D265">
        <v>0.8</v>
      </c>
      <c r="E265" s="38">
        <v>7.6523436460000003</v>
      </c>
      <c r="F265">
        <v>2</v>
      </c>
      <c r="G265" s="38">
        <v>25167.467509999999</v>
      </c>
      <c r="H265" s="38">
        <v>5003.8670929999998</v>
      </c>
      <c r="I265" s="28">
        <v>4000</v>
      </c>
      <c r="J265" s="38">
        <v>1003.867093</v>
      </c>
      <c r="K265" s="1">
        <v>0.79938174299999998</v>
      </c>
      <c r="L265" s="38">
        <v>131.18426439999999</v>
      </c>
      <c r="M265" s="38">
        <v>9259.7295950000007</v>
      </c>
      <c r="N265" s="38">
        <v>8185.3212460000004</v>
      </c>
      <c r="O265" s="38">
        <v>1466.684694</v>
      </c>
      <c r="P265" s="27">
        <v>582.49031109999999</v>
      </c>
      <c r="Q265" s="38">
        <v>669.37456659999998</v>
      </c>
      <c r="R265">
        <v>2</v>
      </c>
      <c r="S265" s="1">
        <v>0.77237099200000003</v>
      </c>
      <c r="T265">
        <v>108</v>
      </c>
      <c r="U265" s="1">
        <v>9.0550809999999995E-3</v>
      </c>
      <c r="V265" s="45" t="str">
        <f t="shared" si="4"/>
        <v/>
      </c>
    </row>
    <row r="266" spans="1:22" x14ac:dyDescent="0.35">
      <c r="A266">
        <v>3</v>
      </c>
      <c r="B266">
        <v>40</v>
      </c>
      <c r="C266">
        <v>2000</v>
      </c>
      <c r="D266">
        <v>0.8</v>
      </c>
      <c r="E266" s="38">
        <v>7.6523436460000003</v>
      </c>
      <c r="F266">
        <v>3</v>
      </c>
      <c r="G266" s="38">
        <v>35103.189610000001</v>
      </c>
      <c r="H266" s="38">
        <v>7748.9036779999997</v>
      </c>
      <c r="I266" s="28">
        <v>6000</v>
      </c>
      <c r="J266" s="38">
        <v>1748.9036779999999</v>
      </c>
      <c r="K266" s="1">
        <v>0.77430308199999998</v>
      </c>
      <c r="L266" s="38">
        <v>228.54484550000001</v>
      </c>
      <c r="M266" s="38">
        <v>13177.248600000001</v>
      </c>
      <c r="N266" s="38">
        <v>9160.1383999999998</v>
      </c>
      <c r="O266" s="38">
        <v>3613.4943330000001</v>
      </c>
      <c r="P266" s="27">
        <v>582.49031109999999</v>
      </c>
      <c r="Q266" s="38">
        <v>820.91429010000002</v>
      </c>
      <c r="R266">
        <v>3</v>
      </c>
      <c r="S266" s="1">
        <v>0.86435522399999998</v>
      </c>
      <c r="T266">
        <v>69</v>
      </c>
      <c r="U266" s="1">
        <v>8.9913530000000005E-3</v>
      </c>
      <c r="V266" s="45">
        <f t="shared" si="4"/>
        <v>0.30307427874146403</v>
      </c>
    </row>
    <row r="267" spans="1:22" x14ac:dyDescent="0.35">
      <c r="A267">
        <v>3</v>
      </c>
      <c r="B267">
        <v>40</v>
      </c>
      <c r="C267">
        <v>2000</v>
      </c>
      <c r="D267">
        <v>0.6</v>
      </c>
      <c r="E267" s="38">
        <v>20.406249720000002</v>
      </c>
      <c r="F267">
        <v>1</v>
      </c>
      <c r="G267" s="38">
        <v>26791.235619999999</v>
      </c>
      <c r="H267" s="38">
        <v>6634.9595900000004</v>
      </c>
      <c r="I267" s="28">
        <v>4000</v>
      </c>
      <c r="J267" s="38">
        <v>2634.9595899999999</v>
      </c>
      <c r="K267" s="1">
        <v>0.60286727399999995</v>
      </c>
      <c r="L267" s="38">
        <v>129.12512570000001</v>
      </c>
      <c r="M267" s="38">
        <v>9304.5954820000006</v>
      </c>
      <c r="N267" s="38">
        <v>8167.8783160000003</v>
      </c>
      <c r="O267" s="38">
        <v>1443.6628169999999</v>
      </c>
      <c r="P267" s="27">
        <v>582.49031109999999</v>
      </c>
      <c r="Q267" s="38">
        <v>657.64910159999999</v>
      </c>
      <c r="R267">
        <v>2</v>
      </c>
      <c r="S267" s="1">
        <v>0.77072506799999996</v>
      </c>
      <c r="T267">
        <v>300</v>
      </c>
      <c r="U267" s="1">
        <v>2.2574344999999999E-2</v>
      </c>
      <c r="V267" s="45" t="str">
        <f t="shared" si="4"/>
        <v/>
      </c>
    </row>
    <row r="268" spans="1:22" x14ac:dyDescent="0.35">
      <c r="A268">
        <v>3</v>
      </c>
      <c r="B268">
        <v>40</v>
      </c>
      <c r="C268">
        <v>2000</v>
      </c>
      <c r="D268">
        <v>0.6</v>
      </c>
      <c r="E268" s="38">
        <v>20.406249720000002</v>
      </c>
      <c r="F268">
        <v>2</v>
      </c>
      <c r="G268" s="38">
        <v>26825.37473</v>
      </c>
      <c r="H268" s="38">
        <v>6646.2165619999996</v>
      </c>
      <c r="I268" s="28">
        <v>4000</v>
      </c>
      <c r="J268" s="38">
        <v>2646.2165620000001</v>
      </c>
      <c r="K268" s="1">
        <v>0.60184617299999998</v>
      </c>
      <c r="L268" s="38">
        <v>129.6767237</v>
      </c>
      <c r="M268" s="38">
        <v>9276.2658909999991</v>
      </c>
      <c r="N268" s="38">
        <v>8212.3212839999997</v>
      </c>
      <c r="O268" s="38">
        <v>1449.830807</v>
      </c>
      <c r="P268" s="27">
        <v>582.49031109999999</v>
      </c>
      <c r="Q268" s="38">
        <v>658.24987659999999</v>
      </c>
      <c r="R268">
        <v>2</v>
      </c>
      <c r="S268" s="1">
        <v>0.77491872900000003</v>
      </c>
      <c r="T268">
        <v>300</v>
      </c>
      <c r="U268" s="1">
        <v>4.4691521999999997E-2</v>
      </c>
      <c r="V268" s="45" t="str">
        <f t="shared" si="4"/>
        <v/>
      </c>
    </row>
    <row r="269" spans="1:22" x14ac:dyDescent="0.35">
      <c r="A269">
        <v>3</v>
      </c>
      <c r="B269">
        <v>40</v>
      </c>
      <c r="C269">
        <v>2000</v>
      </c>
      <c r="D269">
        <v>0.6</v>
      </c>
      <c r="E269" s="38">
        <v>20.406249720000002</v>
      </c>
      <c r="F269">
        <v>3</v>
      </c>
      <c r="G269" s="38">
        <v>38018.048459999998</v>
      </c>
      <c r="H269" s="38">
        <v>10663.744479999999</v>
      </c>
      <c r="I269" s="28">
        <v>6000</v>
      </c>
      <c r="J269" s="38">
        <v>4663.7444820000001</v>
      </c>
      <c r="K269" s="1">
        <v>0.56265414199999997</v>
      </c>
      <c r="L269" s="38">
        <v>228.54484550000001</v>
      </c>
      <c r="M269" s="38">
        <v>13177.248600000001</v>
      </c>
      <c r="N269" s="38">
        <v>9160.1383999999998</v>
      </c>
      <c r="O269" s="38">
        <v>3613.50054</v>
      </c>
      <c r="P269" s="27">
        <v>582.49031109999999</v>
      </c>
      <c r="Q269" s="38">
        <v>820.92613359999996</v>
      </c>
      <c r="R269">
        <v>3</v>
      </c>
      <c r="S269" s="1">
        <v>0.86435522399999998</v>
      </c>
      <c r="T269">
        <v>185</v>
      </c>
      <c r="U269" s="1">
        <v>9.9283159999999995E-3</v>
      </c>
      <c r="V269" s="45">
        <f t="shared" si="4"/>
        <v>0.29092778876126779</v>
      </c>
    </row>
    <row r="270" spans="1:22" x14ac:dyDescent="0.35">
      <c r="A270">
        <v>3</v>
      </c>
      <c r="B270">
        <v>40</v>
      </c>
      <c r="C270">
        <v>2000</v>
      </c>
      <c r="D270">
        <v>0.4</v>
      </c>
      <c r="E270" s="38">
        <v>45.914061869999998</v>
      </c>
      <c r="F270">
        <v>1</v>
      </c>
      <c r="G270" s="38">
        <v>29515.39026</v>
      </c>
      <c r="H270" s="38">
        <v>6288.4818670000004</v>
      </c>
      <c r="I270" s="28">
        <v>2000</v>
      </c>
      <c r="J270" s="38">
        <v>4288.4818670000004</v>
      </c>
      <c r="K270" s="1">
        <v>0.31804178500000002</v>
      </c>
      <c r="L270" s="38">
        <v>93.40235543</v>
      </c>
      <c r="M270" s="38">
        <v>11985.65631</v>
      </c>
      <c r="N270" s="38">
        <v>9140.1979759999995</v>
      </c>
      <c r="O270" s="38">
        <v>1044.2704269999999</v>
      </c>
      <c r="P270" s="27">
        <v>582.49031109999999</v>
      </c>
      <c r="Q270" s="38">
        <v>474.29337399999997</v>
      </c>
      <c r="R270">
        <v>1</v>
      </c>
      <c r="S270" s="1">
        <v>0.86247363600000004</v>
      </c>
      <c r="T270">
        <v>112</v>
      </c>
      <c r="U270" s="1">
        <v>9.8974179999999998E-3</v>
      </c>
      <c r="V270" s="45" t="str">
        <f t="shared" si="4"/>
        <v/>
      </c>
    </row>
    <row r="271" spans="1:22" x14ac:dyDescent="0.35">
      <c r="A271">
        <v>3</v>
      </c>
      <c r="B271">
        <v>40</v>
      </c>
      <c r="C271">
        <v>2000</v>
      </c>
      <c r="D271">
        <v>0.4</v>
      </c>
      <c r="E271" s="38">
        <v>45.914061869999998</v>
      </c>
      <c r="F271">
        <v>2</v>
      </c>
      <c r="G271" s="38">
        <v>29561.67396</v>
      </c>
      <c r="H271" s="38">
        <v>6282.8303509999996</v>
      </c>
      <c r="I271" s="28">
        <v>2000</v>
      </c>
      <c r="J271" s="38">
        <v>4282.8303509999996</v>
      </c>
      <c r="K271" s="1">
        <v>0.31832786899999999</v>
      </c>
      <c r="L271" s="38">
        <v>93.279150939999994</v>
      </c>
      <c r="M271" s="38">
        <v>12070.75866</v>
      </c>
      <c r="N271" s="38">
        <v>9108.394413</v>
      </c>
      <c r="O271" s="38">
        <v>1042.89788</v>
      </c>
      <c r="P271" s="27">
        <v>582.49031109999999</v>
      </c>
      <c r="Q271" s="38">
        <v>474.30233809999999</v>
      </c>
      <c r="R271">
        <v>1</v>
      </c>
      <c r="S271" s="1">
        <v>0.85947263600000001</v>
      </c>
      <c r="T271">
        <v>22</v>
      </c>
      <c r="U271" s="1">
        <v>9.9520779999999996E-3</v>
      </c>
      <c r="V271" s="45" t="str">
        <f t="shared" si="4"/>
        <v/>
      </c>
    </row>
    <row r="272" spans="1:22" x14ac:dyDescent="0.35">
      <c r="A272">
        <v>3</v>
      </c>
      <c r="B272">
        <v>40</v>
      </c>
      <c r="C272">
        <v>2000</v>
      </c>
      <c r="D272">
        <v>0.4</v>
      </c>
      <c r="E272" s="38">
        <v>45.914061869999998</v>
      </c>
      <c r="F272">
        <v>3</v>
      </c>
      <c r="G272" s="38">
        <v>43128.125549999997</v>
      </c>
      <c r="H272" s="38">
        <v>12535.772279999999</v>
      </c>
      <c r="I272" s="28">
        <v>4000</v>
      </c>
      <c r="J272" s="38">
        <v>8535.7722809999996</v>
      </c>
      <c r="K272" s="1">
        <v>0.31908684300000001</v>
      </c>
      <c r="L272" s="38">
        <v>185.90757579999999</v>
      </c>
      <c r="M272" s="38">
        <v>16778.097720000002</v>
      </c>
      <c r="N272" s="38">
        <v>9622.8866359999993</v>
      </c>
      <c r="O272" s="38">
        <v>2939.3302899999999</v>
      </c>
      <c r="P272" s="27">
        <v>582.49031109999999</v>
      </c>
      <c r="Q272" s="38">
        <v>669.54830619999996</v>
      </c>
      <c r="R272">
        <v>2</v>
      </c>
      <c r="S272" s="1">
        <v>0.90802037800000002</v>
      </c>
      <c r="T272">
        <v>300</v>
      </c>
      <c r="U272" s="1">
        <v>1.4437124000000001E-2</v>
      </c>
      <c r="V272" s="45">
        <f t="shared" si="4"/>
        <v>0.26996836895291482</v>
      </c>
    </row>
    <row r="273" spans="1:22" x14ac:dyDescent="0.35">
      <c r="A273">
        <v>3</v>
      </c>
      <c r="B273">
        <v>70</v>
      </c>
      <c r="C273">
        <v>500</v>
      </c>
      <c r="D273">
        <v>0.8</v>
      </c>
      <c r="E273" s="38">
        <v>3.353286148</v>
      </c>
      <c r="F273">
        <v>1</v>
      </c>
      <c r="G273" s="38">
        <v>19979.632409999998</v>
      </c>
      <c r="H273" s="38">
        <v>3198.369154</v>
      </c>
      <c r="I273" s="28">
        <v>2500</v>
      </c>
      <c r="J273" s="38">
        <v>698.36915409999995</v>
      </c>
      <c r="K273" s="1">
        <v>0.78164835899999996</v>
      </c>
      <c r="L273" s="38">
        <v>208.26408330000001</v>
      </c>
      <c r="M273" s="38">
        <v>6369.7334940000001</v>
      </c>
      <c r="N273" s="38">
        <v>6445.0853790000001</v>
      </c>
      <c r="O273" s="38">
        <v>2328.4633410000001</v>
      </c>
      <c r="P273" s="27">
        <v>582.49031109999999</v>
      </c>
      <c r="Q273" s="38">
        <v>1055.4907330000001</v>
      </c>
      <c r="R273">
        <v>5</v>
      </c>
      <c r="S273" s="1">
        <v>0.45461781400000001</v>
      </c>
      <c r="T273">
        <v>301</v>
      </c>
      <c r="U273" s="1">
        <v>1.0135468E-2</v>
      </c>
      <c r="V273" s="45" t="str">
        <f t="shared" si="4"/>
        <v/>
      </c>
    </row>
    <row r="274" spans="1:22" x14ac:dyDescent="0.35">
      <c r="A274">
        <v>3</v>
      </c>
      <c r="B274">
        <v>70</v>
      </c>
      <c r="C274">
        <v>500</v>
      </c>
      <c r="D274">
        <v>0.8</v>
      </c>
      <c r="E274" s="38">
        <v>3.353286148</v>
      </c>
      <c r="F274">
        <v>2</v>
      </c>
      <c r="G274" s="38">
        <v>19935.451870000001</v>
      </c>
      <c r="H274" s="38">
        <v>3193.503103</v>
      </c>
      <c r="I274" s="28">
        <v>2500</v>
      </c>
      <c r="J274" s="38">
        <v>693.50310279999997</v>
      </c>
      <c r="K274" s="1">
        <v>0.782839383</v>
      </c>
      <c r="L274" s="38">
        <v>206.8129323</v>
      </c>
      <c r="M274" s="38">
        <v>6361.8406940000004</v>
      </c>
      <c r="N274" s="38">
        <v>6430.8161389999996</v>
      </c>
      <c r="O274" s="38">
        <v>2312.2390580000001</v>
      </c>
      <c r="P274" s="27">
        <v>582.49031109999999</v>
      </c>
      <c r="Q274" s="38">
        <v>1054.5625689999999</v>
      </c>
      <c r="R274">
        <v>5</v>
      </c>
      <c r="S274" s="1">
        <v>0.45361130300000002</v>
      </c>
      <c r="T274">
        <v>133</v>
      </c>
      <c r="U274" s="1">
        <v>8.1981439999999992E-3</v>
      </c>
      <c r="V274" s="45" t="str">
        <f t="shared" si="4"/>
        <v/>
      </c>
    </row>
    <row r="275" spans="1:22" x14ac:dyDescent="0.35">
      <c r="A275">
        <v>3</v>
      </c>
      <c r="B275">
        <v>70</v>
      </c>
      <c r="C275">
        <v>500</v>
      </c>
      <c r="D275">
        <v>0.8</v>
      </c>
      <c r="E275" s="38">
        <v>3.353286148</v>
      </c>
      <c r="F275">
        <v>3</v>
      </c>
      <c r="G275" s="38">
        <v>28080.271489999999</v>
      </c>
      <c r="H275" s="38">
        <v>4058.010573</v>
      </c>
      <c r="I275" s="28">
        <v>3000</v>
      </c>
      <c r="J275" s="38">
        <v>1058.010573</v>
      </c>
      <c r="K275" s="1">
        <v>0.73927850799999995</v>
      </c>
      <c r="L275" s="38">
        <v>315.51448319999997</v>
      </c>
      <c r="M275" s="38">
        <v>8736.7459679999993</v>
      </c>
      <c r="N275" s="38">
        <v>8584.3025390000003</v>
      </c>
      <c r="O275" s="38">
        <v>4986.5184790000003</v>
      </c>
      <c r="P275" s="27">
        <v>582.49031109999999</v>
      </c>
      <c r="Q275" s="38">
        <v>1132.2036230000001</v>
      </c>
      <c r="R275">
        <v>6</v>
      </c>
      <c r="S275" s="1">
        <v>0.605512049</v>
      </c>
      <c r="T275">
        <v>300</v>
      </c>
      <c r="U275" s="1">
        <v>1.7718264000000001E-2</v>
      </c>
      <c r="V275" s="45">
        <f t="shared" si="4"/>
        <v>0.29649975700865533</v>
      </c>
    </row>
    <row r="276" spans="1:22" x14ac:dyDescent="0.35">
      <c r="A276">
        <v>3</v>
      </c>
      <c r="B276">
        <v>70</v>
      </c>
      <c r="C276">
        <v>500</v>
      </c>
      <c r="D276">
        <v>0.6</v>
      </c>
      <c r="E276" s="38">
        <v>8.9420963950000001</v>
      </c>
      <c r="F276">
        <v>1</v>
      </c>
      <c r="G276" s="38">
        <v>21188.255939999999</v>
      </c>
      <c r="H276" s="38">
        <v>4364.1520730000002</v>
      </c>
      <c r="I276" s="28">
        <v>2500</v>
      </c>
      <c r="J276" s="38">
        <v>1864.152073</v>
      </c>
      <c r="K276" s="1">
        <v>0.57284896500000004</v>
      </c>
      <c r="L276" s="38">
        <v>208.46923469999999</v>
      </c>
      <c r="M276" s="38">
        <v>6390.8088170000001</v>
      </c>
      <c r="N276" s="38">
        <v>6466.1607020000001</v>
      </c>
      <c r="O276" s="38">
        <v>2330.7569800000001</v>
      </c>
      <c r="P276" s="27">
        <v>582.49031109999999</v>
      </c>
      <c r="Q276" s="38">
        <v>1053.887056</v>
      </c>
      <c r="R276">
        <v>5</v>
      </c>
      <c r="S276" s="1">
        <v>0.45610440699999999</v>
      </c>
      <c r="T276">
        <v>300</v>
      </c>
      <c r="U276" s="1">
        <v>1.6514363000000001E-2</v>
      </c>
      <c r="V276" s="45" t="str">
        <f t="shared" si="4"/>
        <v/>
      </c>
    </row>
    <row r="277" spans="1:22" x14ac:dyDescent="0.35">
      <c r="A277">
        <v>3</v>
      </c>
      <c r="B277">
        <v>70</v>
      </c>
      <c r="C277">
        <v>500</v>
      </c>
      <c r="D277">
        <v>0.6</v>
      </c>
      <c r="E277" s="38">
        <v>8.9420963950000001</v>
      </c>
      <c r="F277">
        <v>2</v>
      </c>
      <c r="G277" s="38">
        <v>21091.39473</v>
      </c>
      <c r="H277" s="38">
        <v>4349.7707540000001</v>
      </c>
      <c r="I277" s="28">
        <v>2500</v>
      </c>
      <c r="J277" s="38">
        <v>1849.7707539999999</v>
      </c>
      <c r="K277" s="1">
        <v>0.57474293300000001</v>
      </c>
      <c r="L277" s="38">
        <v>206.8609716</v>
      </c>
      <c r="M277" s="38">
        <v>6360.7888229999999</v>
      </c>
      <c r="N277" s="38">
        <v>6431.8492820000001</v>
      </c>
      <c r="O277" s="38">
        <v>2312.7759759999999</v>
      </c>
      <c r="P277" s="27">
        <v>582.49031109999999</v>
      </c>
      <c r="Q277" s="38">
        <v>1053.7195819999999</v>
      </c>
      <c r="R277">
        <v>5</v>
      </c>
      <c r="S277" s="1">
        <v>0.45368417799999999</v>
      </c>
      <c r="T277">
        <v>301</v>
      </c>
      <c r="U277" s="1">
        <v>1.2126491E-2</v>
      </c>
      <c r="V277" s="45" t="str">
        <f t="shared" si="4"/>
        <v/>
      </c>
    </row>
    <row r="278" spans="1:22" x14ac:dyDescent="0.35">
      <c r="A278">
        <v>3</v>
      </c>
      <c r="B278">
        <v>70</v>
      </c>
      <c r="C278">
        <v>500</v>
      </c>
      <c r="D278">
        <v>0.6</v>
      </c>
      <c r="E278" s="38">
        <v>8.9420963950000001</v>
      </c>
      <c r="F278">
        <v>3</v>
      </c>
      <c r="G278" s="38">
        <v>30617.925060000001</v>
      </c>
      <c r="H278" s="38">
        <v>6588.4554310000003</v>
      </c>
      <c r="I278" s="28">
        <v>3500</v>
      </c>
      <c r="J278" s="38">
        <v>3088.4554309999999</v>
      </c>
      <c r="K278" s="1">
        <v>0.53123224999999996</v>
      </c>
      <c r="L278" s="38">
        <v>345.38383219999997</v>
      </c>
      <c r="M278" s="38">
        <v>8397.9662790000002</v>
      </c>
      <c r="N278" s="38">
        <v>8353.1915059999992</v>
      </c>
      <c r="O278" s="38">
        <v>5455.5390799999996</v>
      </c>
      <c r="P278" s="27">
        <v>582.49031109999999</v>
      </c>
      <c r="Q278" s="38">
        <v>1240.2824579999999</v>
      </c>
      <c r="R278">
        <v>7</v>
      </c>
      <c r="S278" s="1">
        <v>0.58921014100000002</v>
      </c>
      <c r="T278">
        <v>300</v>
      </c>
      <c r="U278" s="1">
        <v>4.7232354999999997E-2</v>
      </c>
      <c r="V278" s="45">
        <f t="shared" si="4"/>
        <v>0.27582360367690334</v>
      </c>
    </row>
    <row r="279" spans="1:22" x14ac:dyDescent="0.35">
      <c r="A279">
        <v>3</v>
      </c>
      <c r="B279">
        <v>70</v>
      </c>
      <c r="C279">
        <v>500</v>
      </c>
      <c r="D279">
        <v>0.4</v>
      </c>
      <c r="E279" s="38">
        <v>20.119716889999999</v>
      </c>
      <c r="F279">
        <v>1</v>
      </c>
      <c r="G279" s="38">
        <v>23618.418849999998</v>
      </c>
      <c r="H279" s="38">
        <v>5741.8881160000001</v>
      </c>
      <c r="I279" s="28">
        <v>2000</v>
      </c>
      <c r="J279" s="38">
        <v>3741.8881160000001</v>
      </c>
      <c r="K279" s="1">
        <v>0.34831748000000001</v>
      </c>
      <c r="L279" s="38">
        <v>185.9811473</v>
      </c>
      <c r="M279" s="38">
        <v>7115.4227860000001</v>
      </c>
      <c r="N279" s="38">
        <v>7157.7585630000003</v>
      </c>
      <c r="O279" s="38">
        <v>2079.3325300000001</v>
      </c>
      <c r="P279" s="27">
        <v>582.49031109999999</v>
      </c>
      <c r="Q279" s="38">
        <v>941.52654570000004</v>
      </c>
      <c r="R279">
        <v>4</v>
      </c>
      <c r="S279" s="1">
        <v>0.50488773399999998</v>
      </c>
      <c r="T279">
        <v>300</v>
      </c>
      <c r="U279" s="1">
        <v>3.7542175999999997E-2</v>
      </c>
      <c r="V279" s="45" t="str">
        <f t="shared" si="4"/>
        <v/>
      </c>
    </row>
    <row r="280" spans="1:22" x14ac:dyDescent="0.35">
      <c r="A280">
        <v>3</v>
      </c>
      <c r="B280">
        <v>70</v>
      </c>
      <c r="C280">
        <v>500</v>
      </c>
      <c r="D280">
        <v>0.4</v>
      </c>
      <c r="E280" s="38">
        <v>20.119716889999999</v>
      </c>
      <c r="F280">
        <v>2</v>
      </c>
      <c r="G280" s="38">
        <v>23330.206839999999</v>
      </c>
      <c r="H280" s="38">
        <v>4741.6471490000004</v>
      </c>
      <c r="I280" s="28">
        <v>1500</v>
      </c>
      <c r="J280" s="38">
        <v>3241.6471489999999</v>
      </c>
      <c r="K280" s="1">
        <v>0.31634576599999997</v>
      </c>
      <c r="L280" s="38">
        <v>161.11792550000001</v>
      </c>
      <c r="M280" s="38">
        <v>7672.683344</v>
      </c>
      <c r="N280" s="38">
        <v>7713.0847110000004</v>
      </c>
      <c r="O280" s="38">
        <v>1801.353269</v>
      </c>
      <c r="P280" s="27">
        <v>582.49031109999999</v>
      </c>
      <c r="Q280" s="38">
        <v>818.94805970000004</v>
      </c>
      <c r="R280">
        <v>3</v>
      </c>
      <c r="S280" s="1">
        <v>0.54405884599999998</v>
      </c>
      <c r="T280">
        <v>300</v>
      </c>
      <c r="U280" s="1">
        <v>2.8946589000000002E-2</v>
      </c>
      <c r="V280" s="45" t="str">
        <f t="shared" si="4"/>
        <v/>
      </c>
    </row>
    <row r="281" spans="1:22" x14ac:dyDescent="0.35">
      <c r="A281">
        <v>3</v>
      </c>
      <c r="B281">
        <v>70</v>
      </c>
      <c r="C281">
        <v>500</v>
      </c>
      <c r="D281">
        <v>0.4</v>
      </c>
      <c r="E281" s="38">
        <v>20.119716889999999</v>
      </c>
      <c r="F281">
        <v>3</v>
      </c>
      <c r="G281" s="38">
        <v>34132.18131</v>
      </c>
      <c r="H281" s="38">
        <v>8375.6091300000007</v>
      </c>
      <c r="I281" s="28">
        <v>2500</v>
      </c>
      <c r="J281" s="38">
        <v>5875.6091299999998</v>
      </c>
      <c r="K281" s="1">
        <v>0.29848575300000002</v>
      </c>
      <c r="L281" s="38">
        <v>292.03238549999998</v>
      </c>
      <c r="M281" s="38">
        <v>9953.8202849999998</v>
      </c>
      <c r="N281" s="38">
        <v>9558.5784179999991</v>
      </c>
      <c r="O281" s="38">
        <v>4613.1295550000004</v>
      </c>
      <c r="P281" s="27">
        <v>582.49031109999999</v>
      </c>
      <c r="Q281" s="38">
        <v>1048.553611</v>
      </c>
      <c r="R281">
        <v>5</v>
      </c>
      <c r="S281" s="1">
        <v>0.67423467199999998</v>
      </c>
      <c r="T281">
        <v>300</v>
      </c>
      <c r="U281" s="1">
        <v>6.7790974000000004E-2</v>
      </c>
      <c r="V281" s="45">
        <f t="shared" si="4"/>
        <v>0.27298870183392582</v>
      </c>
    </row>
    <row r="282" spans="1:22" x14ac:dyDescent="0.35">
      <c r="A282">
        <v>3</v>
      </c>
      <c r="B282">
        <v>70</v>
      </c>
      <c r="C282">
        <v>1000</v>
      </c>
      <c r="D282">
        <v>0.8</v>
      </c>
      <c r="E282" s="38">
        <v>4.6449117480000002</v>
      </c>
      <c r="F282">
        <v>1</v>
      </c>
      <c r="G282" s="38">
        <v>22088.551090000001</v>
      </c>
      <c r="H282" s="38">
        <v>3750.2171619999999</v>
      </c>
      <c r="I282" s="28">
        <v>3000</v>
      </c>
      <c r="J282" s="38">
        <v>750.21716149999997</v>
      </c>
      <c r="K282" s="1">
        <v>0.79995367500000003</v>
      </c>
      <c r="L282" s="38">
        <v>161.5137441</v>
      </c>
      <c r="M282" s="38">
        <v>7544.7257820000004</v>
      </c>
      <c r="N282" s="38">
        <v>7584.6123719999996</v>
      </c>
      <c r="O282" s="38">
        <v>1805.7785839999999</v>
      </c>
      <c r="P282" s="27">
        <v>582.49031109999999</v>
      </c>
      <c r="Q282" s="38">
        <v>820.72687919999998</v>
      </c>
      <c r="R282">
        <v>3</v>
      </c>
      <c r="S282" s="1">
        <v>0.53499677599999995</v>
      </c>
      <c r="T282">
        <v>135</v>
      </c>
      <c r="U282" s="1">
        <v>8.4796060000000006E-3</v>
      </c>
      <c r="V282" s="45" t="str">
        <f t="shared" si="4"/>
        <v/>
      </c>
    </row>
    <row r="283" spans="1:22" x14ac:dyDescent="0.35">
      <c r="A283">
        <v>3</v>
      </c>
      <c r="B283">
        <v>70</v>
      </c>
      <c r="C283">
        <v>1000</v>
      </c>
      <c r="D283">
        <v>0.8</v>
      </c>
      <c r="E283" s="38">
        <v>4.6449117480000002</v>
      </c>
      <c r="F283">
        <v>2</v>
      </c>
      <c r="G283" s="38">
        <v>22008.86044</v>
      </c>
      <c r="H283" s="38">
        <v>3749.7511629999999</v>
      </c>
      <c r="I283" s="28">
        <v>3000</v>
      </c>
      <c r="J283" s="38">
        <v>749.75116279999997</v>
      </c>
      <c r="K283" s="1">
        <v>0.80005308900000005</v>
      </c>
      <c r="L283" s="38">
        <v>161.41334219999999</v>
      </c>
      <c r="M283" s="38">
        <v>7505.1756359999999</v>
      </c>
      <c r="N283" s="38">
        <v>7546.2215619999997</v>
      </c>
      <c r="O283" s="38">
        <v>1804.6564350000001</v>
      </c>
      <c r="P283" s="27">
        <v>582.49031109999999</v>
      </c>
      <c r="Q283" s="38">
        <v>820.56533760000002</v>
      </c>
      <c r="R283">
        <v>3</v>
      </c>
      <c r="S283" s="1">
        <v>0.53228879799999995</v>
      </c>
      <c r="T283">
        <v>79</v>
      </c>
      <c r="U283" s="1">
        <v>8.8146950000000009E-3</v>
      </c>
      <c r="V283" s="45" t="str">
        <f t="shared" si="4"/>
        <v/>
      </c>
    </row>
    <row r="284" spans="1:22" x14ac:dyDescent="0.35">
      <c r="A284">
        <v>3</v>
      </c>
      <c r="B284">
        <v>70</v>
      </c>
      <c r="C284">
        <v>1000</v>
      </c>
      <c r="D284">
        <v>0.8</v>
      </c>
      <c r="E284" s="38">
        <v>4.6449117480000002</v>
      </c>
      <c r="F284">
        <v>3</v>
      </c>
      <c r="G284" s="38">
        <v>31134.065429999999</v>
      </c>
      <c r="H284" s="38">
        <v>4051.235893</v>
      </c>
      <c r="I284" s="28">
        <v>3000</v>
      </c>
      <c r="J284" s="38">
        <v>1051.235893</v>
      </c>
      <c r="K284" s="1">
        <v>0.74051476599999999</v>
      </c>
      <c r="L284" s="38">
        <v>226.31978710000001</v>
      </c>
      <c r="M284" s="38">
        <v>11312.002</v>
      </c>
      <c r="N284" s="38">
        <v>10796.44968</v>
      </c>
      <c r="O284" s="38">
        <v>3578.3861849999998</v>
      </c>
      <c r="P284" s="27">
        <v>582.49031109999999</v>
      </c>
      <c r="Q284" s="38">
        <v>813.50135139999998</v>
      </c>
      <c r="R284">
        <v>3</v>
      </c>
      <c r="S284" s="1">
        <v>0.76155055599999999</v>
      </c>
      <c r="T284">
        <v>300</v>
      </c>
      <c r="U284" s="1">
        <v>1.9580792999999999E-2</v>
      </c>
      <c r="V284" s="45">
        <f t="shared" si="4"/>
        <v>0.29397068104963209</v>
      </c>
    </row>
    <row r="285" spans="1:22" x14ac:dyDescent="0.35">
      <c r="A285">
        <v>3</v>
      </c>
      <c r="B285">
        <v>70</v>
      </c>
      <c r="C285">
        <v>1000</v>
      </c>
      <c r="D285">
        <v>0.6</v>
      </c>
      <c r="E285" s="38">
        <v>12.386431330000001</v>
      </c>
      <c r="F285">
        <v>1</v>
      </c>
      <c r="G285" s="38">
        <v>23318.04909</v>
      </c>
      <c r="H285" s="38">
        <v>5001.52711</v>
      </c>
      <c r="I285" s="28">
        <v>3000</v>
      </c>
      <c r="J285" s="38">
        <v>2001.52711</v>
      </c>
      <c r="K285" s="1">
        <v>0.59981680299999995</v>
      </c>
      <c r="L285" s="38">
        <v>161.59027570000001</v>
      </c>
      <c r="M285" s="38">
        <v>7531.672337</v>
      </c>
      <c r="N285" s="38">
        <v>7574.5563540000003</v>
      </c>
      <c r="O285" s="38">
        <v>1806.6344710000001</v>
      </c>
      <c r="P285" s="27">
        <v>582.49031109999999</v>
      </c>
      <c r="Q285" s="38">
        <v>821.16850869999996</v>
      </c>
      <c r="R285">
        <v>3</v>
      </c>
      <c r="S285" s="1">
        <v>0.53428745300000002</v>
      </c>
      <c r="T285">
        <v>204</v>
      </c>
      <c r="U285" s="1">
        <v>4.640206E-3</v>
      </c>
      <c r="V285" s="45" t="str">
        <f t="shared" si="4"/>
        <v/>
      </c>
    </row>
    <row r="286" spans="1:22" x14ac:dyDescent="0.35">
      <c r="A286">
        <v>3</v>
      </c>
      <c r="B286">
        <v>70</v>
      </c>
      <c r="C286">
        <v>1000</v>
      </c>
      <c r="D286">
        <v>0.6</v>
      </c>
      <c r="E286" s="38">
        <v>12.386431330000001</v>
      </c>
      <c r="F286">
        <v>2</v>
      </c>
      <c r="G286" s="38">
        <v>23301.500779999998</v>
      </c>
      <c r="H286" s="38">
        <v>5000.469951</v>
      </c>
      <c r="I286" s="28">
        <v>3000</v>
      </c>
      <c r="J286" s="38">
        <v>2000.469951</v>
      </c>
      <c r="K286" s="1">
        <v>0.59994361100000004</v>
      </c>
      <c r="L286" s="38">
        <v>161.50494040000001</v>
      </c>
      <c r="M286" s="38">
        <v>7526.2712259999998</v>
      </c>
      <c r="N286" s="38">
        <v>7565.6747699999996</v>
      </c>
      <c r="O286" s="38">
        <v>1805.680214</v>
      </c>
      <c r="P286" s="27">
        <v>582.49031109999999</v>
      </c>
      <c r="Q286" s="38">
        <v>820.91430270000001</v>
      </c>
      <c r="R286">
        <v>3</v>
      </c>
      <c r="S286" s="1">
        <v>0.53366097199999996</v>
      </c>
      <c r="T286">
        <v>87</v>
      </c>
      <c r="U286" s="1">
        <v>9.6492629999999999E-3</v>
      </c>
      <c r="V286" s="45" t="str">
        <f t="shared" si="4"/>
        <v/>
      </c>
    </row>
    <row r="287" spans="1:22" x14ac:dyDescent="0.35">
      <c r="A287">
        <v>3</v>
      </c>
      <c r="B287">
        <v>70</v>
      </c>
      <c r="C287">
        <v>1000</v>
      </c>
      <c r="D287">
        <v>0.6</v>
      </c>
      <c r="E287" s="38">
        <v>12.386431330000001</v>
      </c>
      <c r="F287">
        <v>3</v>
      </c>
      <c r="G287" s="38">
        <v>33398.497750000002</v>
      </c>
      <c r="H287" s="38">
        <v>5816.7153600000001</v>
      </c>
      <c r="I287" s="28">
        <v>3000</v>
      </c>
      <c r="J287" s="38">
        <v>2816.7153600000001</v>
      </c>
      <c r="K287" s="1">
        <v>0.51575499499999999</v>
      </c>
      <c r="L287" s="38">
        <v>227.40325759999999</v>
      </c>
      <c r="M287" s="38">
        <v>12014.76712</v>
      </c>
      <c r="N287" s="38">
        <v>10570.882460000001</v>
      </c>
      <c r="O287" s="38">
        <v>3595.1769760000002</v>
      </c>
      <c r="P287" s="27">
        <v>582.49031109999999</v>
      </c>
      <c r="Q287" s="38">
        <v>818.4655176</v>
      </c>
      <c r="R287">
        <v>3</v>
      </c>
      <c r="S287" s="1">
        <v>0.74563969200000002</v>
      </c>
      <c r="T287">
        <v>300</v>
      </c>
      <c r="U287" s="1">
        <v>4.0753365E-2</v>
      </c>
      <c r="V287" s="45">
        <f t="shared" si="4"/>
        <v>0.28359458975617086</v>
      </c>
    </row>
    <row r="288" spans="1:22" x14ac:dyDescent="0.35">
      <c r="A288">
        <v>3</v>
      </c>
      <c r="B288">
        <v>70</v>
      </c>
      <c r="C288">
        <v>1000</v>
      </c>
      <c r="D288">
        <v>0.4</v>
      </c>
      <c r="E288" s="38">
        <v>27.869470490000001</v>
      </c>
      <c r="F288">
        <v>1</v>
      </c>
      <c r="G288" s="38">
        <v>25787.114669999999</v>
      </c>
      <c r="H288" s="38">
        <v>5666.0908120000004</v>
      </c>
      <c r="I288" s="28">
        <v>2000</v>
      </c>
      <c r="J288" s="38">
        <v>3666.0908119999999</v>
      </c>
      <c r="K288" s="1">
        <v>0.35297704600000002</v>
      </c>
      <c r="L288" s="38">
        <v>131.54504399999999</v>
      </c>
      <c r="M288" s="38">
        <v>8802.4057859999994</v>
      </c>
      <c r="N288" s="38">
        <v>8596.974886</v>
      </c>
      <c r="O288" s="38">
        <v>1470.7183460000001</v>
      </c>
      <c r="P288" s="27">
        <v>582.49031109999999</v>
      </c>
      <c r="Q288" s="38">
        <v>668.43452990000003</v>
      </c>
      <c r="R288">
        <v>2</v>
      </c>
      <c r="S288" s="1">
        <v>0.60640592000000004</v>
      </c>
      <c r="T288">
        <v>300</v>
      </c>
      <c r="U288" s="1">
        <v>1.1346879000000001E-2</v>
      </c>
      <c r="V288" s="45" t="str">
        <f t="shared" si="4"/>
        <v/>
      </c>
    </row>
    <row r="289" spans="1:22" x14ac:dyDescent="0.35">
      <c r="A289">
        <v>3</v>
      </c>
      <c r="B289">
        <v>70</v>
      </c>
      <c r="C289">
        <v>1000</v>
      </c>
      <c r="D289">
        <v>0.4</v>
      </c>
      <c r="E289" s="38">
        <v>27.869470490000001</v>
      </c>
      <c r="F289">
        <v>2</v>
      </c>
      <c r="G289" s="38">
        <v>26854.338110000001</v>
      </c>
      <c r="H289" s="38">
        <v>7464.0533420000002</v>
      </c>
      <c r="I289" s="28">
        <v>3000</v>
      </c>
      <c r="J289" s="38">
        <v>4464.0533420000002</v>
      </c>
      <c r="K289" s="1">
        <v>0.40192638800000002</v>
      </c>
      <c r="L289" s="38">
        <v>160.17717999999999</v>
      </c>
      <c r="M289" s="38">
        <v>8131.6333679999998</v>
      </c>
      <c r="N289" s="38">
        <v>8073.943671</v>
      </c>
      <c r="O289" s="38">
        <v>1790.8354650000001</v>
      </c>
      <c r="P289" s="27">
        <v>582.49031109999999</v>
      </c>
      <c r="Q289" s="38">
        <v>811.38195559999997</v>
      </c>
      <c r="R289">
        <v>3</v>
      </c>
      <c r="S289" s="1">
        <v>0.56951280000000004</v>
      </c>
      <c r="T289">
        <v>300</v>
      </c>
      <c r="U289" s="1">
        <v>0.12824159600000001</v>
      </c>
      <c r="V289" s="45" t="str">
        <f t="shared" si="4"/>
        <v/>
      </c>
    </row>
    <row r="290" spans="1:22" x14ac:dyDescent="0.35">
      <c r="A290">
        <v>3</v>
      </c>
      <c r="B290">
        <v>70</v>
      </c>
      <c r="C290">
        <v>1000</v>
      </c>
      <c r="D290">
        <v>0.4</v>
      </c>
      <c r="E290" s="38">
        <v>27.869470490000001</v>
      </c>
      <c r="F290">
        <v>3</v>
      </c>
      <c r="G290" s="38">
        <v>36980.38493</v>
      </c>
      <c r="H290" s="38">
        <v>9190.7697879999996</v>
      </c>
      <c r="I290" s="28">
        <v>3000</v>
      </c>
      <c r="J290" s="38">
        <v>6190.7697879999996</v>
      </c>
      <c r="K290" s="1">
        <v>0.326414443</v>
      </c>
      <c r="L290" s="38">
        <v>222.1344603</v>
      </c>
      <c r="M290" s="38">
        <v>12222.459440000001</v>
      </c>
      <c r="N290" s="38">
        <v>10682.05652</v>
      </c>
      <c r="O290" s="38">
        <v>3510.9921650000001</v>
      </c>
      <c r="P290" s="27">
        <v>582.49031109999999</v>
      </c>
      <c r="Q290" s="38">
        <v>791.61670479999998</v>
      </c>
      <c r="R290">
        <v>3</v>
      </c>
      <c r="S290" s="1">
        <v>0.75348159100000001</v>
      </c>
      <c r="T290">
        <v>300</v>
      </c>
      <c r="U290" s="1">
        <v>5.2911294999999997E-2</v>
      </c>
      <c r="V290" s="45">
        <f t="shared" si="4"/>
        <v>0.29750447647125139</v>
      </c>
    </row>
    <row r="291" spans="1:22" x14ac:dyDescent="0.35">
      <c r="A291">
        <v>3</v>
      </c>
      <c r="B291">
        <v>70</v>
      </c>
      <c r="C291">
        <v>2000</v>
      </c>
      <c r="D291">
        <v>0.8</v>
      </c>
      <c r="E291" s="38">
        <v>7.6429214659999998</v>
      </c>
      <c r="F291">
        <v>1</v>
      </c>
      <c r="G291" s="38">
        <v>25002.703870000001</v>
      </c>
      <c r="H291" s="38">
        <v>4986.8932519999998</v>
      </c>
      <c r="I291" s="28">
        <v>4000</v>
      </c>
      <c r="J291" s="38">
        <v>986.89325199999996</v>
      </c>
      <c r="K291" s="1">
        <v>0.80210259100000003</v>
      </c>
      <c r="L291" s="38">
        <v>129.12512570000001</v>
      </c>
      <c r="M291" s="38">
        <v>8689.3094309999997</v>
      </c>
      <c r="N291" s="38">
        <v>8642.6988569999994</v>
      </c>
      <c r="O291" s="38">
        <v>1443.662851</v>
      </c>
      <c r="P291" s="27">
        <v>582.49031109999999</v>
      </c>
      <c r="Q291" s="38">
        <v>657.64916970000002</v>
      </c>
      <c r="R291">
        <v>2</v>
      </c>
      <c r="S291" s="1">
        <v>0.60963115800000001</v>
      </c>
      <c r="T291">
        <v>253</v>
      </c>
      <c r="U291" s="1">
        <v>4.69799E-3</v>
      </c>
      <c r="V291" s="45" t="str">
        <f t="shared" si="4"/>
        <v/>
      </c>
    </row>
    <row r="292" spans="1:22" x14ac:dyDescent="0.35">
      <c r="A292">
        <v>3</v>
      </c>
      <c r="B292">
        <v>70</v>
      </c>
      <c r="C292">
        <v>2000</v>
      </c>
      <c r="D292">
        <v>0.8</v>
      </c>
      <c r="E292" s="38">
        <v>7.6429214659999998</v>
      </c>
      <c r="F292">
        <v>2</v>
      </c>
      <c r="G292" s="38">
        <v>25000.48055</v>
      </c>
      <c r="H292" s="38">
        <v>4988.6194180000002</v>
      </c>
      <c r="I292" s="28">
        <v>4000</v>
      </c>
      <c r="J292" s="38">
        <v>988.61941839999997</v>
      </c>
      <c r="K292" s="1">
        <v>0.80182504700000001</v>
      </c>
      <c r="L292" s="38">
        <v>129.3509421</v>
      </c>
      <c r="M292" s="38">
        <v>8661.7611899999993</v>
      </c>
      <c r="N292" s="38">
        <v>8663.7720979999995</v>
      </c>
      <c r="O292" s="38">
        <v>1446.187827</v>
      </c>
      <c r="P292" s="27">
        <v>582.49031109999999</v>
      </c>
      <c r="Q292" s="38">
        <v>657.6497091</v>
      </c>
      <c r="R292">
        <v>2</v>
      </c>
      <c r="S292" s="1">
        <v>0.61111760400000004</v>
      </c>
      <c r="T292">
        <v>184</v>
      </c>
      <c r="U292" s="1">
        <v>9.7871580000000007E-3</v>
      </c>
      <c r="V292" s="45" t="str">
        <f t="shared" si="4"/>
        <v/>
      </c>
    </row>
    <row r="293" spans="1:22" x14ac:dyDescent="0.35">
      <c r="A293">
        <v>3</v>
      </c>
      <c r="B293">
        <v>70</v>
      </c>
      <c r="C293">
        <v>2000</v>
      </c>
      <c r="D293">
        <v>0.8</v>
      </c>
      <c r="E293" s="38">
        <v>7.6429214659999998</v>
      </c>
      <c r="F293">
        <v>3</v>
      </c>
      <c r="G293" s="38">
        <v>34468.455269999999</v>
      </c>
      <c r="H293" s="38">
        <v>7746.7504909999998</v>
      </c>
      <c r="I293" s="28">
        <v>6000</v>
      </c>
      <c r="J293" s="38">
        <v>1746.750491</v>
      </c>
      <c r="K293" s="1">
        <v>0.77451829699999997</v>
      </c>
      <c r="L293" s="38">
        <v>228.54484550000001</v>
      </c>
      <c r="M293" s="38">
        <v>11189.38149</v>
      </c>
      <c r="N293" s="38">
        <v>10515.42353</v>
      </c>
      <c r="O293" s="38">
        <v>3613.4947229999998</v>
      </c>
      <c r="P293" s="27">
        <v>582.49031109999999</v>
      </c>
      <c r="Q293" s="38">
        <v>820.9147203</v>
      </c>
      <c r="R293">
        <v>3</v>
      </c>
      <c r="S293" s="1">
        <v>0.741727778</v>
      </c>
      <c r="T293">
        <v>151</v>
      </c>
      <c r="U293" s="1">
        <v>9.8072609999999994E-3</v>
      </c>
      <c r="V293" s="45">
        <f t="shared" si="4"/>
        <v>0.3106747966192831</v>
      </c>
    </row>
    <row r="294" spans="1:22" x14ac:dyDescent="0.35">
      <c r="A294">
        <v>3</v>
      </c>
      <c r="B294">
        <v>70</v>
      </c>
      <c r="C294">
        <v>2000</v>
      </c>
      <c r="D294">
        <v>0.6</v>
      </c>
      <c r="E294" s="38">
        <v>20.381123909999999</v>
      </c>
      <c r="F294">
        <v>1</v>
      </c>
      <c r="G294" s="38">
        <v>26729.989740000001</v>
      </c>
      <c r="H294" s="38">
        <v>6663.7839800000002</v>
      </c>
      <c r="I294" s="28">
        <v>4000</v>
      </c>
      <c r="J294" s="38">
        <v>2663.7839800000002</v>
      </c>
      <c r="K294" s="1">
        <v>0.60025955399999997</v>
      </c>
      <c r="L294" s="38">
        <v>130.69858590000001</v>
      </c>
      <c r="M294" s="38">
        <v>8758.4267639999998</v>
      </c>
      <c r="N294" s="38">
        <v>8599.2947440000007</v>
      </c>
      <c r="O294" s="38">
        <v>1461.2547059999999</v>
      </c>
      <c r="P294" s="27">
        <v>582.49031109999999</v>
      </c>
      <c r="Q294" s="38">
        <v>664.73923130000003</v>
      </c>
      <c r="R294">
        <v>2</v>
      </c>
      <c r="S294" s="1">
        <v>0.60656955599999995</v>
      </c>
      <c r="T294">
        <v>217</v>
      </c>
      <c r="U294" s="1">
        <v>9.9880790000000004E-3</v>
      </c>
      <c r="V294" s="45" t="str">
        <f t="shared" si="4"/>
        <v/>
      </c>
    </row>
    <row r="295" spans="1:22" x14ac:dyDescent="0.35">
      <c r="A295">
        <v>3</v>
      </c>
      <c r="B295">
        <v>70</v>
      </c>
      <c r="C295">
        <v>2000</v>
      </c>
      <c r="D295">
        <v>0.6</v>
      </c>
      <c r="E295" s="38">
        <v>20.381123909999999</v>
      </c>
      <c r="F295">
        <v>2</v>
      </c>
      <c r="G295" s="38">
        <v>26740.957330000001</v>
      </c>
      <c r="H295" s="38">
        <v>3901.1377590000002</v>
      </c>
      <c r="I295" s="28">
        <v>2000</v>
      </c>
      <c r="J295" s="38">
        <v>1901.137759</v>
      </c>
      <c r="K295" s="1">
        <v>0.51267094999999996</v>
      </c>
      <c r="L295" s="38">
        <v>93.279150939999994</v>
      </c>
      <c r="M295" s="38">
        <v>10603.13436</v>
      </c>
      <c r="N295" s="38">
        <v>10136.994860000001</v>
      </c>
      <c r="O295" s="38">
        <v>1042.897076</v>
      </c>
      <c r="P295" s="27">
        <v>582.49031109999999</v>
      </c>
      <c r="Q295" s="38">
        <v>474.30296010000001</v>
      </c>
      <c r="R295">
        <v>1</v>
      </c>
      <c r="S295" s="1">
        <v>0.71503450700000004</v>
      </c>
      <c r="T295">
        <v>301</v>
      </c>
      <c r="U295" s="1">
        <v>6.0236207E-2</v>
      </c>
      <c r="V295" s="45" t="str">
        <f t="shared" si="4"/>
        <v/>
      </c>
    </row>
    <row r="296" spans="1:22" x14ac:dyDescent="0.35">
      <c r="A296">
        <v>3</v>
      </c>
      <c r="B296">
        <v>70</v>
      </c>
      <c r="C296">
        <v>2000</v>
      </c>
      <c r="D296">
        <v>0.6</v>
      </c>
      <c r="E296" s="38">
        <v>20.381123909999999</v>
      </c>
      <c r="F296">
        <v>3</v>
      </c>
      <c r="G296" s="38">
        <v>37100.200259999998</v>
      </c>
      <c r="H296" s="38">
        <v>7789.0055169999996</v>
      </c>
      <c r="I296" s="28">
        <v>4000</v>
      </c>
      <c r="J296" s="38">
        <v>3789.0055170000001</v>
      </c>
      <c r="K296" s="1">
        <v>0.51354437900000005</v>
      </c>
      <c r="L296" s="38">
        <v>185.90757579999999</v>
      </c>
      <c r="M296" s="38">
        <v>13602.546259999999</v>
      </c>
      <c r="N296" s="38">
        <v>11517.280129999999</v>
      </c>
      <c r="O296" s="38">
        <v>2939.3300049999998</v>
      </c>
      <c r="P296" s="27">
        <v>582.49031109999999</v>
      </c>
      <c r="Q296" s="38">
        <v>669.54804320000005</v>
      </c>
      <c r="R296">
        <v>2</v>
      </c>
      <c r="S296" s="1">
        <v>0.81239586600000002</v>
      </c>
      <c r="T296">
        <v>243</v>
      </c>
      <c r="U296" s="1">
        <v>9.8172810000000006E-3</v>
      </c>
      <c r="V296" s="45">
        <f t="shared" si="4"/>
        <v>0.30616152709187472</v>
      </c>
    </row>
    <row r="297" spans="1:22" x14ac:dyDescent="0.35">
      <c r="A297">
        <v>3</v>
      </c>
      <c r="B297">
        <v>70</v>
      </c>
      <c r="C297">
        <v>2000</v>
      </c>
      <c r="D297">
        <v>0.4</v>
      </c>
      <c r="E297" s="38">
        <v>45.857528799999997</v>
      </c>
      <c r="F297">
        <v>1</v>
      </c>
      <c r="G297" s="38">
        <v>29127.836940000001</v>
      </c>
      <c r="H297" s="38">
        <v>6283.201204</v>
      </c>
      <c r="I297" s="28">
        <v>2000</v>
      </c>
      <c r="J297" s="38">
        <v>4283.201204</v>
      </c>
      <c r="K297" s="1">
        <v>0.31830908099999999</v>
      </c>
      <c r="L297" s="38">
        <v>93.40235543</v>
      </c>
      <c r="M297" s="38">
        <v>10600.90516</v>
      </c>
      <c r="N297" s="38">
        <v>10142.67749</v>
      </c>
      <c r="O297" s="38">
        <v>1044.27008</v>
      </c>
      <c r="P297" s="27">
        <v>582.49031109999999</v>
      </c>
      <c r="Q297" s="38">
        <v>474.29269779999998</v>
      </c>
      <c r="R297">
        <v>1</v>
      </c>
      <c r="S297" s="1">
        <v>0.715435343</v>
      </c>
      <c r="T297">
        <v>300</v>
      </c>
      <c r="U297" s="1">
        <v>7.1026810999999995E-2</v>
      </c>
      <c r="V297" s="45" t="str">
        <f t="shared" si="4"/>
        <v/>
      </c>
    </row>
    <row r="298" spans="1:22" x14ac:dyDescent="0.35">
      <c r="A298">
        <v>3</v>
      </c>
      <c r="B298">
        <v>70</v>
      </c>
      <c r="C298">
        <v>2000</v>
      </c>
      <c r="D298">
        <v>0.4</v>
      </c>
      <c r="E298" s="38">
        <v>45.857528799999997</v>
      </c>
      <c r="F298">
        <v>2</v>
      </c>
      <c r="G298" s="38">
        <v>29244.035680000001</v>
      </c>
      <c r="H298" s="38">
        <v>6277.5548269999999</v>
      </c>
      <c r="I298" s="28">
        <v>2000</v>
      </c>
      <c r="J298" s="38">
        <v>4277.5548269999999</v>
      </c>
      <c r="K298" s="1">
        <v>0.31859538500000001</v>
      </c>
      <c r="L298" s="38">
        <v>93.279150939999994</v>
      </c>
      <c r="M298" s="38">
        <v>10824.311309999999</v>
      </c>
      <c r="N298" s="38">
        <v>10042.48358</v>
      </c>
      <c r="O298" s="38">
        <v>1042.895964</v>
      </c>
      <c r="P298" s="27">
        <v>582.49031109999999</v>
      </c>
      <c r="Q298" s="38">
        <v>474.29968639999998</v>
      </c>
      <c r="R298">
        <v>1</v>
      </c>
      <c r="S298" s="1">
        <v>0.70836795299999999</v>
      </c>
      <c r="T298">
        <v>35</v>
      </c>
      <c r="U298" s="1">
        <v>4.3317360000000001E-3</v>
      </c>
      <c r="V298" s="45" t="str">
        <f t="shared" si="4"/>
        <v/>
      </c>
    </row>
    <row r="299" spans="1:22" x14ac:dyDescent="0.35">
      <c r="A299">
        <v>3</v>
      </c>
      <c r="B299">
        <v>70</v>
      </c>
      <c r="C299">
        <v>2000</v>
      </c>
      <c r="D299">
        <v>0.4</v>
      </c>
      <c r="E299" s="38">
        <v>45.857528799999997</v>
      </c>
      <c r="F299">
        <v>3</v>
      </c>
      <c r="G299" s="38">
        <v>41535.932090000002</v>
      </c>
      <c r="H299" s="38">
        <v>8053.3678040000004</v>
      </c>
      <c r="I299" s="28">
        <v>2000</v>
      </c>
      <c r="J299" s="38">
        <v>6053.3678040000004</v>
      </c>
      <c r="K299" s="1">
        <v>0.24834330800000001</v>
      </c>
      <c r="L299" s="38">
        <v>132.0037878</v>
      </c>
      <c r="M299" s="38">
        <v>17532.427500000002</v>
      </c>
      <c r="N299" s="38">
        <v>12806.18996</v>
      </c>
      <c r="O299" s="38">
        <v>2087.1632610000001</v>
      </c>
      <c r="P299" s="27">
        <v>582.49031109999999</v>
      </c>
      <c r="Q299" s="38">
        <v>474.29326329999998</v>
      </c>
      <c r="R299">
        <v>1</v>
      </c>
      <c r="S299" s="1">
        <v>0.90331186399999996</v>
      </c>
      <c r="T299">
        <v>199</v>
      </c>
      <c r="U299" s="1">
        <v>8.6646499999999994E-3</v>
      </c>
      <c r="V299" s="45">
        <f t="shared" si="4"/>
        <v>0.28842556824588644</v>
      </c>
    </row>
    <row r="300" spans="1:22" x14ac:dyDescent="0.35">
      <c r="A300">
        <v>3</v>
      </c>
      <c r="B300">
        <v>100</v>
      </c>
      <c r="C300">
        <v>500</v>
      </c>
      <c r="D300">
        <v>0.8</v>
      </c>
      <c r="E300" s="38">
        <v>3.3449686199999999</v>
      </c>
      <c r="F300">
        <v>1</v>
      </c>
      <c r="G300" s="38">
        <v>20031.90508</v>
      </c>
      <c r="H300" s="38">
        <v>3198.4103890000001</v>
      </c>
      <c r="I300" s="28">
        <v>2500</v>
      </c>
      <c r="J300" s="38">
        <v>698.41038920000005</v>
      </c>
      <c r="K300" s="1">
        <v>0.78163828099999999</v>
      </c>
      <c r="L300" s="38">
        <v>208.7942817</v>
      </c>
      <c r="M300" s="38">
        <v>6390.4898499999999</v>
      </c>
      <c r="N300" s="38">
        <v>6467.6820690000004</v>
      </c>
      <c r="O300" s="38">
        <v>2334.3911119999998</v>
      </c>
      <c r="P300" s="27">
        <v>582.49031109999999</v>
      </c>
      <c r="Q300" s="38">
        <v>1058.4413509999999</v>
      </c>
      <c r="R300">
        <v>5</v>
      </c>
      <c r="S300" s="1">
        <v>0.24837772299999999</v>
      </c>
      <c r="T300">
        <v>301</v>
      </c>
      <c r="U300" s="1">
        <v>1.1983047E-2</v>
      </c>
      <c r="V300" s="45" t="str">
        <f t="shared" si="4"/>
        <v/>
      </c>
    </row>
    <row r="301" spans="1:22" x14ac:dyDescent="0.35">
      <c r="A301">
        <v>3</v>
      </c>
      <c r="B301">
        <v>100</v>
      </c>
      <c r="C301">
        <v>500</v>
      </c>
      <c r="D301">
        <v>0.8</v>
      </c>
      <c r="E301" s="38">
        <v>3.3449686199999999</v>
      </c>
      <c r="F301">
        <v>2</v>
      </c>
      <c r="G301" s="38">
        <v>19975.24944</v>
      </c>
      <c r="H301" s="38">
        <v>3742.1772580000002</v>
      </c>
      <c r="I301" s="28">
        <v>3000</v>
      </c>
      <c r="J301" s="38">
        <v>742.17725810000002</v>
      </c>
      <c r="K301" s="1">
        <v>0.80167233999999998</v>
      </c>
      <c r="L301" s="38">
        <v>221.87867729999999</v>
      </c>
      <c r="M301" s="38">
        <v>5976.4899340000002</v>
      </c>
      <c r="N301" s="38">
        <v>6059.3357459999997</v>
      </c>
      <c r="O301" s="38">
        <v>2480.6790639999999</v>
      </c>
      <c r="P301" s="27">
        <v>582.49031109999999</v>
      </c>
      <c r="Q301" s="38">
        <v>1134.077123</v>
      </c>
      <c r="R301">
        <v>6</v>
      </c>
      <c r="S301" s="1">
        <v>0.23269604199999999</v>
      </c>
      <c r="T301">
        <v>113</v>
      </c>
      <c r="U301" s="1">
        <v>9.514135E-3</v>
      </c>
      <c r="V301" s="45" t="str">
        <f t="shared" si="4"/>
        <v/>
      </c>
    </row>
    <row r="302" spans="1:22" x14ac:dyDescent="0.35">
      <c r="A302">
        <v>3</v>
      </c>
      <c r="B302">
        <v>100</v>
      </c>
      <c r="C302">
        <v>500</v>
      </c>
      <c r="D302">
        <v>0.8</v>
      </c>
      <c r="E302" s="38">
        <v>3.3449686199999999</v>
      </c>
      <c r="F302">
        <v>3</v>
      </c>
      <c r="G302" s="38">
        <v>28312.7222</v>
      </c>
      <c r="H302" s="38">
        <v>3481.0008939999998</v>
      </c>
      <c r="I302" s="28">
        <v>2500</v>
      </c>
      <c r="J302" s="38">
        <v>981.00089390000005</v>
      </c>
      <c r="K302" s="1">
        <v>0.718184245</v>
      </c>
      <c r="L302" s="38">
        <v>293.27648649999998</v>
      </c>
      <c r="M302" s="38">
        <v>9231.6657159999995</v>
      </c>
      <c r="N302" s="38">
        <v>9328.5238200000003</v>
      </c>
      <c r="O302" s="38">
        <v>4634.9970979999998</v>
      </c>
      <c r="P302" s="27">
        <v>582.49031109999999</v>
      </c>
      <c r="Q302" s="38">
        <v>1054.044365</v>
      </c>
      <c r="R302">
        <v>5</v>
      </c>
      <c r="S302" s="1">
        <v>0.358242332</v>
      </c>
      <c r="T302">
        <v>300</v>
      </c>
      <c r="U302" s="1">
        <v>2.697105E-2</v>
      </c>
      <c r="V302" s="45">
        <f t="shared" si="4"/>
        <v>0.29230852482032499</v>
      </c>
    </row>
    <row r="303" spans="1:22" x14ac:dyDescent="0.35">
      <c r="A303">
        <v>3</v>
      </c>
      <c r="B303">
        <v>100</v>
      </c>
      <c r="C303">
        <v>500</v>
      </c>
      <c r="D303">
        <v>0.6</v>
      </c>
      <c r="E303" s="38">
        <v>8.9199163200000005</v>
      </c>
      <c r="F303">
        <v>1</v>
      </c>
      <c r="G303" s="38">
        <v>21186.049849999999</v>
      </c>
      <c r="H303" s="38">
        <v>4361.1949000000004</v>
      </c>
      <c r="I303" s="28">
        <v>2500</v>
      </c>
      <c r="J303" s="38">
        <v>1861.1949</v>
      </c>
      <c r="K303" s="1">
        <v>0.57323739399999996</v>
      </c>
      <c r="L303" s="38">
        <v>208.65607890000001</v>
      </c>
      <c r="M303" s="38">
        <v>6389.1174510000001</v>
      </c>
      <c r="N303" s="38">
        <v>6464.4693370000005</v>
      </c>
      <c r="O303" s="38">
        <v>2332.8460180000002</v>
      </c>
      <c r="P303" s="27">
        <v>582.49031109999999</v>
      </c>
      <c r="Q303" s="38">
        <v>1055.931832</v>
      </c>
      <c r="R303">
        <v>5</v>
      </c>
      <c r="S303" s="1">
        <v>0.24825434499999999</v>
      </c>
      <c r="T303">
        <v>301</v>
      </c>
      <c r="U303" s="1">
        <v>1.6027235000000001E-2</v>
      </c>
      <c r="V303" s="45" t="str">
        <f t="shared" si="4"/>
        <v/>
      </c>
    </row>
    <row r="304" spans="1:22" x14ac:dyDescent="0.35">
      <c r="A304">
        <v>3</v>
      </c>
      <c r="B304">
        <v>100</v>
      </c>
      <c r="C304">
        <v>500</v>
      </c>
      <c r="D304">
        <v>0.6</v>
      </c>
      <c r="E304" s="38">
        <v>8.9199163200000005</v>
      </c>
      <c r="F304">
        <v>2</v>
      </c>
      <c r="G304" s="38">
        <v>21148.722000000002</v>
      </c>
      <c r="H304" s="38">
        <v>4343.4866430000002</v>
      </c>
      <c r="I304" s="28">
        <v>2500</v>
      </c>
      <c r="J304" s="38">
        <v>1843.486643</v>
      </c>
      <c r="K304" s="1">
        <v>0.57557446499999998</v>
      </c>
      <c r="L304" s="38">
        <v>206.67083550000001</v>
      </c>
      <c r="M304" s="38">
        <v>6393.0648730000003</v>
      </c>
      <c r="N304" s="38">
        <v>6464.2638900000002</v>
      </c>
      <c r="O304" s="38">
        <v>2310.6502700000001</v>
      </c>
      <c r="P304" s="27">
        <v>582.49031109999999</v>
      </c>
      <c r="Q304" s="38">
        <v>1054.766016</v>
      </c>
      <c r="R304">
        <v>5</v>
      </c>
      <c r="S304" s="1">
        <v>0.248246455</v>
      </c>
      <c r="T304">
        <v>300</v>
      </c>
      <c r="U304" s="1">
        <v>1.8084831999999999E-2</v>
      </c>
      <c r="V304" s="45" t="str">
        <f t="shared" si="4"/>
        <v/>
      </c>
    </row>
    <row r="305" spans="1:22" x14ac:dyDescent="0.35">
      <c r="A305">
        <v>3</v>
      </c>
      <c r="B305">
        <v>100</v>
      </c>
      <c r="C305">
        <v>500</v>
      </c>
      <c r="D305">
        <v>0.6</v>
      </c>
      <c r="E305" s="38">
        <v>8.9199163200000005</v>
      </c>
      <c r="F305">
        <v>3</v>
      </c>
      <c r="G305" s="38">
        <v>30354.486059999999</v>
      </c>
      <c r="H305" s="38">
        <v>5115.7409170000001</v>
      </c>
      <c r="I305" s="28">
        <v>2500</v>
      </c>
      <c r="J305" s="38">
        <v>2615.7409170000001</v>
      </c>
      <c r="K305" s="1">
        <v>0.48868776600000002</v>
      </c>
      <c r="L305" s="38">
        <v>293.24725690000002</v>
      </c>
      <c r="M305" s="38">
        <v>9437.8667440000008</v>
      </c>
      <c r="N305" s="38">
        <v>9533.7576200000003</v>
      </c>
      <c r="O305" s="38">
        <v>4633.9387070000002</v>
      </c>
      <c r="P305" s="27">
        <v>582.49031109999999</v>
      </c>
      <c r="Q305" s="38">
        <v>1050.691761</v>
      </c>
      <c r="R305">
        <v>5</v>
      </c>
      <c r="S305" s="1">
        <v>0.36612390500000003</v>
      </c>
      <c r="T305">
        <v>300</v>
      </c>
      <c r="U305" s="1">
        <v>4.1058129999999998E-2</v>
      </c>
      <c r="V305" s="45">
        <f t="shared" si="4"/>
        <v>0.28298926075351</v>
      </c>
    </row>
    <row r="306" spans="1:22" x14ac:dyDescent="0.35">
      <c r="A306">
        <v>3</v>
      </c>
      <c r="B306">
        <v>100</v>
      </c>
      <c r="C306">
        <v>500</v>
      </c>
      <c r="D306">
        <v>0.4</v>
      </c>
      <c r="E306" s="38">
        <v>20.069811720000001</v>
      </c>
      <c r="F306">
        <v>1</v>
      </c>
      <c r="G306" s="38">
        <v>23692.913219999999</v>
      </c>
      <c r="H306" s="38">
        <v>5723.1801720000003</v>
      </c>
      <c r="I306" s="28">
        <v>2000</v>
      </c>
      <c r="J306" s="38">
        <v>3723.1801719999999</v>
      </c>
      <c r="K306" s="1">
        <v>0.34945606099999998</v>
      </c>
      <c r="L306" s="38">
        <v>185.5114634</v>
      </c>
      <c r="M306" s="38">
        <v>7157.0749880000003</v>
      </c>
      <c r="N306" s="38">
        <v>7217.4618039999996</v>
      </c>
      <c r="O306" s="38">
        <v>2074.081248</v>
      </c>
      <c r="P306" s="27">
        <v>582.49031109999999</v>
      </c>
      <c r="Q306" s="38">
        <v>938.62469920000001</v>
      </c>
      <c r="R306">
        <v>4</v>
      </c>
      <c r="S306" s="1">
        <v>0.27717143700000002</v>
      </c>
      <c r="T306">
        <v>300</v>
      </c>
      <c r="U306" s="1">
        <v>6.9711476999999994E-2</v>
      </c>
      <c r="V306" s="45" t="str">
        <f t="shared" si="4"/>
        <v/>
      </c>
    </row>
    <row r="307" spans="1:22" x14ac:dyDescent="0.35">
      <c r="A307">
        <v>3</v>
      </c>
      <c r="B307">
        <v>100</v>
      </c>
      <c r="C307">
        <v>500</v>
      </c>
      <c r="D307">
        <v>0.4</v>
      </c>
      <c r="E307" s="38">
        <v>20.069811720000001</v>
      </c>
      <c r="F307">
        <v>2</v>
      </c>
      <c r="G307" s="38">
        <v>22951.58353</v>
      </c>
      <c r="H307" s="38">
        <v>4737.6759359999996</v>
      </c>
      <c r="I307" s="28">
        <v>1500</v>
      </c>
      <c r="J307" s="38">
        <v>3237.6759360000001</v>
      </c>
      <c r="K307" s="1">
        <v>0.31661093299999998</v>
      </c>
      <c r="L307" s="38">
        <v>161.32069179999999</v>
      </c>
      <c r="M307" s="38">
        <v>7479.8708800000004</v>
      </c>
      <c r="N307" s="38">
        <v>7528.3044419999997</v>
      </c>
      <c r="O307" s="38">
        <v>1803.6202189999999</v>
      </c>
      <c r="P307" s="27">
        <v>582.49031109999999</v>
      </c>
      <c r="Q307" s="38">
        <v>819.6217441</v>
      </c>
      <c r="R307">
        <v>3</v>
      </c>
      <c r="S307" s="1">
        <v>0.289108694</v>
      </c>
      <c r="T307">
        <v>300</v>
      </c>
      <c r="U307" s="1">
        <v>1.2428499000000001E-2</v>
      </c>
      <c r="V307" s="45" t="str">
        <f t="shared" si="4"/>
        <v/>
      </c>
    </row>
    <row r="308" spans="1:22" x14ac:dyDescent="0.35">
      <c r="A308">
        <v>3</v>
      </c>
      <c r="B308">
        <v>100</v>
      </c>
      <c r="C308">
        <v>500</v>
      </c>
      <c r="D308">
        <v>0.4</v>
      </c>
      <c r="E308" s="38">
        <v>20.069811720000001</v>
      </c>
      <c r="F308">
        <v>3</v>
      </c>
      <c r="G308" s="38">
        <v>33685.721599999997</v>
      </c>
      <c r="H308" s="38">
        <v>7101.8863709999996</v>
      </c>
      <c r="I308" s="28">
        <v>2000</v>
      </c>
      <c r="J308" s="38">
        <v>5101.8863709999996</v>
      </c>
      <c r="K308" s="1">
        <v>0.28161532</v>
      </c>
      <c r="L308" s="38">
        <v>254.20696770000001</v>
      </c>
      <c r="M308" s="38">
        <v>10513.018029999999</v>
      </c>
      <c r="N308" s="38">
        <v>10553.859</v>
      </c>
      <c r="O308" s="38">
        <v>4018.7076029999998</v>
      </c>
      <c r="P308" s="27">
        <v>582.49031109999999</v>
      </c>
      <c r="Q308" s="38">
        <v>915.76028259999998</v>
      </c>
      <c r="R308">
        <v>4</v>
      </c>
      <c r="S308" s="1">
        <v>0.40529875199999998</v>
      </c>
      <c r="T308">
        <v>300</v>
      </c>
      <c r="U308" s="1">
        <v>6.1766707999999997E-2</v>
      </c>
      <c r="V308" s="45">
        <f t="shared" si="4"/>
        <v>0.27782002278757573</v>
      </c>
    </row>
    <row r="309" spans="1:22" x14ac:dyDescent="0.35">
      <c r="A309">
        <v>3</v>
      </c>
      <c r="B309">
        <v>100</v>
      </c>
      <c r="C309">
        <v>1000</v>
      </c>
      <c r="D309">
        <v>0.8</v>
      </c>
      <c r="E309" s="38">
        <v>4.6423641739999999</v>
      </c>
      <c r="F309">
        <v>1</v>
      </c>
      <c r="G309" s="38">
        <v>22078.145390000001</v>
      </c>
      <c r="H309" s="38">
        <v>3750.1052279999999</v>
      </c>
      <c r="I309" s="28">
        <v>3000</v>
      </c>
      <c r="J309" s="38">
        <v>750.10522779999997</v>
      </c>
      <c r="K309" s="1">
        <v>0.79997755199999998</v>
      </c>
      <c r="L309" s="38">
        <v>161.57826879999999</v>
      </c>
      <c r="M309" s="38">
        <v>7537.7592889999996</v>
      </c>
      <c r="N309" s="38">
        <v>7580.6433059999999</v>
      </c>
      <c r="O309" s="38">
        <v>1806.4999949999999</v>
      </c>
      <c r="P309" s="27">
        <v>582.49031109999999</v>
      </c>
      <c r="Q309" s="38">
        <v>820.64726029999997</v>
      </c>
      <c r="R309">
        <v>3</v>
      </c>
      <c r="S309" s="1">
        <v>0.29111865799999997</v>
      </c>
      <c r="T309">
        <v>116</v>
      </c>
      <c r="U309" s="1">
        <v>9.2573940000000004E-3</v>
      </c>
      <c r="V309" s="45" t="str">
        <f t="shared" si="4"/>
        <v/>
      </c>
    </row>
    <row r="310" spans="1:22" x14ac:dyDescent="0.35">
      <c r="A310">
        <v>3</v>
      </c>
      <c r="B310">
        <v>100</v>
      </c>
      <c r="C310">
        <v>1000</v>
      </c>
      <c r="D310">
        <v>0.8</v>
      </c>
      <c r="E310" s="38">
        <v>4.6423641739999999</v>
      </c>
      <c r="F310">
        <v>2</v>
      </c>
      <c r="G310" s="38">
        <v>22044.054530000001</v>
      </c>
      <c r="H310" s="38">
        <v>3749.3496359999999</v>
      </c>
      <c r="I310" s="28">
        <v>3000</v>
      </c>
      <c r="J310" s="38">
        <v>749.34963600000003</v>
      </c>
      <c r="K310" s="1">
        <v>0.80013876799999994</v>
      </c>
      <c r="L310" s="38">
        <v>161.41540839999999</v>
      </c>
      <c r="M310" s="38">
        <v>7526.6525810000003</v>
      </c>
      <c r="N310" s="38">
        <v>7559.7132330000004</v>
      </c>
      <c r="O310" s="38">
        <v>1804.679742</v>
      </c>
      <c r="P310" s="27">
        <v>582.49031109999999</v>
      </c>
      <c r="Q310" s="38">
        <v>821.16902889999994</v>
      </c>
      <c r="R310">
        <v>3</v>
      </c>
      <c r="S310" s="1">
        <v>0.29031488300000002</v>
      </c>
      <c r="T310">
        <v>61</v>
      </c>
      <c r="U310" s="1">
        <v>8.6667510000000003E-3</v>
      </c>
      <c r="V310" s="45" t="str">
        <f t="shared" si="4"/>
        <v/>
      </c>
    </row>
    <row r="311" spans="1:22" x14ac:dyDescent="0.35">
      <c r="A311">
        <v>3</v>
      </c>
      <c r="B311">
        <v>100</v>
      </c>
      <c r="C311">
        <v>1000</v>
      </c>
      <c r="D311">
        <v>0.8</v>
      </c>
      <c r="E311" s="38">
        <v>4.6423641739999999</v>
      </c>
      <c r="F311">
        <v>3</v>
      </c>
      <c r="G311" s="38">
        <v>30830.598539999999</v>
      </c>
      <c r="H311" s="38">
        <v>4060.1965260000002</v>
      </c>
      <c r="I311" s="28">
        <v>3000</v>
      </c>
      <c r="J311" s="38">
        <v>1060.1965259999999</v>
      </c>
      <c r="K311" s="1">
        <v>0.73888049</v>
      </c>
      <c r="L311" s="38">
        <v>228.3742379</v>
      </c>
      <c r="M311" s="38">
        <v>10849.160470000001</v>
      </c>
      <c r="N311" s="38">
        <v>10907.274369999999</v>
      </c>
      <c r="O311" s="38">
        <v>3610.7746529999999</v>
      </c>
      <c r="P311" s="27">
        <v>582.49031109999999</v>
      </c>
      <c r="Q311" s="38">
        <v>820.70221030000005</v>
      </c>
      <c r="R311">
        <v>3</v>
      </c>
      <c r="S311" s="1">
        <v>0.41887092599999998</v>
      </c>
      <c r="T311">
        <v>300</v>
      </c>
      <c r="U311" s="1">
        <v>1.2464968E-2</v>
      </c>
      <c r="V311" s="45">
        <f t="shared" si="4"/>
        <v>0.30124520998725396</v>
      </c>
    </row>
    <row r="312" spans="1:22" x14ac:dyDescent="0.35">
      <c r="A312">
        <v>3</v>
      </c>
      <c r="B312">
        <v>100</v>
      </c>
      <c r="C312">
        <v>1000</v>
      </c>
      <c r="D312">
        <v>0.6</v>
      </c>
      <c r="E312" s="38">
        <v>12.379637799999999</v>
      </c>
      <c r="F312">
        <v>1</v>
      </c>
      <c r="G312" s="38">
        <v>23329.76309</v>
      </c>
      <c r="H312" s="38">
        <v>4997.6040860000003</v>
      </c>
      <c r="I312" s="28">
        <v>3000</v>
      </c>
      <c r="J312" s="38">
        <v>1997.6040860000001</v>
      </c>
      <c r="K312" s="1">
        <v>0.60028764800000001</v>
      </c>
      <c r="L312" s="38">
        <v>161.36207709999999</v>
      </c>
      <c r="M312" s="38">
        <v>7541.3893410000001</v>
      </c>
      <c r="N312" s="38">
        <v>7584.273357</v>
      </c>
      <c r="O312" s="38">
        <v>1804.082883</v>
      </c>
      <c r="P312" s="27">
        <v>582.49031109999999</v>
      </c>
      <c r="Q312" s="38">
        <v>819.92310950000001</v>
      </c>
      <c r="R312">
        <v>3</v>
      </c>
      <c r="S312" s="1">
        <v>0.29125806300000001</v>
      </c>
      <c r="T312">
        <v>147</v>
      </c>
      <c r="U312" s="1">
        <v>5.7024459999999999E-3</v>
      </c>
      <c r="V312" s="45" t="str">
        <f t="shared" si="4"/>
        <v/>
      </c>
    </row>
    <row r="313" spans="1:22" x14ac:dyDescent="0.35">
      <c r="A313">
        <v>3</v>
      </c>
      <c r="B313">
        <v>100</v>
      </c>
      <c r="C313">
        <v>1000</v>
      </c>
      <c r="D313">
        <v>0.6</v>
      </c>
      <c r="E313" s="38">
        <v>12.379637799999999</v>
      </c>
      <c r="F313">
        <v>2</v>
      </c>
      <c r="G313" s="38">
        <v>23202.226600000002</v>
      </c>
      <c r="H313" s="38">
        <v>4998.9645829999999</v>
      </c>
      <c r="I313" s="28">
        <v>3000</v>
      </c>
      <c r="J313" s="38">
        <v>1998.9645829999999</v>
      </c>
      <c r="K313" s="1">
        <v>0.60012427599999996</v>
      </c>
      <c r="L313" s="38">
        <v>161.4719484</v>
      </c>
      <c r="M313" s="38">
        <v>7473.1894979999997</v>
      </c>
      <c r="N313" s="38">
        <v>7521.6230599999999</v>
      </c>
      <c r="O313" s="38">
        <v>1805.3116170000001</v>
      </c>
      <c r="P313" s="27">
        <v>582.49031109999999</v>
      </c>
      <c r="Q313" s="38">
        <v>820.64753089999999</v>
      </c>
      <c r="R313">
        <v>3</v>
      </c>
      <c r="S313" s="1">
        <v>0.28885211</v>
      </c>
      <c r="T313">
        <v>167</v>
      </c>
      <c r="U313" s="1">
        <v>9.0227720000000001E-3</v>
      </c>
      <c r="V313" s="45" t="str">
        <f t="shared" si="4"/>
        <v/>
      </c>
    </row>
    <row r="314" spans="1:22" x14ac:dyDescent="0.35">
      <c r="A314">
        <v>3</v>
      </c>
      <c r="B314">
        <v>100</v>
      </c>
      <c r="C314">
        <v>1000</v>
      </c>
      <c r="D314">
        <v>0.6</v>
      </c>
      <c r="E314" s="38">
        <v>12.379637799999999</v>
      </c>
      <c r="F314">
        <v>3</v>
      </c>
      <c r="G314" s="38">
        <v>33142.782630000002</v>
      </c>
      <c r="H314" s="38">
        <v>7247.527067</v>
      </c>
      <c r="I314" s="28">
        <v>4000</v>
      </c>
      <c r="J314" s="38">
        <v>3247.527067</v>
      </c>
      <c r="K314" s="1">
        <v>0.55191239199999997</v>
      </c>
      <c r="L314" s="38">
        <v>262.32810469999998</v>
      </c>
      <c r="M314" s="38">
        <v>10074.10615</v>
      </c>
      <c r="N314" s="38">
        <v>10149.94045</v>
      </c>
      <c r="O314" s="38">
        <v>4146.2841440000002</v>
      </c>
      <c r="P314" s="27">
        <v>582.49031109999999</v>
      </c>
      <c r="Q314" s="38">
        <v>942.43450789999997</v>
      </c>
      <c r="R314">
        <v>4</v>
      </c>
      <c r="S314" s="1">
        <v>0.38978710999999999</v>
      </c>
      <c r="T314">
        <v>300</v>
      </c>
      <c r="U314" s="1">
        <v>8.3667126999999994E-2</v>
      </c>
      <c r="V314" s="45">
        <f t="shared" si="4"/>
        <v>0.28774198458307965</v>
      </c>
    </row>
    <row r="315" spans="1:22" x14ac:dyDescent="0.35">
      <c r="A315">
        <v>3</v>
      </c>
      <c r="B315">
        <v>100</v>
      </c>
      <c r="C315">
        <v>1000</v>
      </c>
      <c r="D315">
        <v>0.4</v>
      </c>
      <c r="E315" s="38">
        <v>27.854185040000001</v>
      </c>
      <c r="F315">
        <v>1</v>
      </c>
      <c r="G315" s="38">
        <v>25690.863499999999</v>
      </c>
      <c r="H315" s="38">
        <v>5614.6865760000001</v>
      </c>
      <c r="I315" s="28">
        <v>2000</v>
      </c>
      <c r="J315" s="38">
        <v>3614.6865760000001</v>
      </c>
      <c r="K315" s="1">
        <v>0.35620866299999998</v>
      </c>
      <c r="L315" s="38">
        <v>129.771759</v>
      </c>
      <c r="M315" s="38">
        <v>8678.4930459999996</v>
      </c>
      <c r="N315" s="38">
        <v>8704.5434170000008</v>
      </c>
      <c r="O315" s="38">
        <v>1450.892372</v>
      </c>
      <c r="P315" s="27">
        <v>582.49031109999999</v>
      </c>
      <c r="Q315" s="38">
        <v>659.75777749999997</v>
      </c>
      <c r="R315">
        <v>2</v>
      </c>
      <c r="S315" s="1">
        <v>0.33427967800000002</v>
      </c>
      <c r="T315">
        <v>300</v>
      </c>
      <c r="U315" s="1">
        <v>1.0294395E-2</v>
      </c>
      <c r="V315" s="45" t="str">
        <f t="shared" si="4"/>
        <v/>
      </c>
    </row>
    <row r="316" spans="1:22" x14ac:dyDescent="0.35">
      <c r="A316">
        <v>3</v>
      </c>
      <c r="B316">
        <v>100</v>
      </c>
      <c r="C316">
        <v>1000</v>
      </c>
      <c r="D316">
        <v>0.4</v>
      </c>
      <c r="E316" s="38">
        <v>27.854185040000001</v>
      </c>
      <c r="F316">
        <v>2</v>
      </c>
      <c r="G316" s="38">
        <v>25799.620439999999</v>
      </c>
      <c r="H316" s="38">
        <v>7498.5891730000003</v>
      </c>
      <c r="I316" s="28">
        <v>3000</v>
      </c>
      <c r="J316" s="38">
        <v>4498.5891730000003</v>
      </c>
      <c r="K316" s="1">
        <v>0.40007525799999999</v>
      </c>
      <c r="L316" s="38">
        <v>161.50494040000001</v>
      </c>
      <c r="M316" s="38">
        <v>7526.2712259999998</v>
      </c>
      <c r="N316" s="38">
        <v>7565.6747699999996</v>
      </c>
      <c r="O316" s="38">
        <v>1805.6803709999999</v>
      </c>
      <c r="P316" s="27">
        <v>582.49031109999999</v>
      </c>
      <c r="Q316" s="38">
        <v>820.9145886</v>
      </c>
      <c r="R316">
        <v>3</v>
      </c>
      <c r="S316" s="1">
        <v>0.29054382299999998</v>
      </c>
      <c r="T316">
        <v>300</v>
      </c>
      <c r="U316" s="1">
        <v>1.2970705000000001E-2</v>
      </c>
      <c r="V316" s="45" t="str">
        <f t="shared" si="4"/>
        <v/>
      </c>
    </row>
    <row r="317" spans="1:22" x14ac:dyDescent="0.35">
      <c r="A317">
        <v>3</v>
      </c>
      <c r="B317">
        <v>100</v>
      </c>
      <c r="C317">
        <v>1000</v>
      </c>
      <c r="D317">
        <v>0.4</v>
      </c>
      <c r="E317" s="38">
        <v>27.854185040000001</v>
      </c>
      <c r="F317">
        <v>3</v>
      </c>
      <c r="G317" s="38">
        <v>36758.041850000001</v>
      </c>
      <c r="H317" s="38">
        <v>9360.9740720000009</v>
      </c>
      <c r="I317" s="28">
        <v>3000</v>
      </c>
      <c r="J317" s="38">
        <v>6360.974072</v>
      </c>
      <c r="K317" s="1">
        <v>0.32047946900000002</v>
      </c>
      <c r="L317" s="38">
        <v>228.36688559999999</v>
      </c>
      <c r="M317" s="38">
        <v>11165.73323</v>
      </c>
      <c r="N317" s="38">
        <v>11218.80989</v>
      </c>
      <c r="O317" s="38">
        <v>3610.3346620000002</v>
      </c>
      <c r="P317" s="27">
        <v>582.49031109999999</v>
      </c>
      <c r="Q317" s="38">
        <v>819.69967880000002</v>
      </c>
      <c r="R317">
        <v>3</v>
      </c>
      <c r="S317" s="1">
        <v>0.43083479200000002</v>
      </c>
      <c r="T317">
        <v>301</v>
      </c>
      <c r="U317" s="1">
        <v>4.969705E-2</v>
      </c>
      <c r="V317" s="45">
        <f t="shared" si="4"/>
        <v>0.28611970528704256</v>
      </c>
    </row>
    <row r="318" spans="1:22" x14ac:dyDescent="0.35">
      <c r="A318">
        <v>3</v>
      </c>
      <c r="B318">
        <v>100</v>
      </c>
      <c r="C318">
        <v>2000</v>
      </c>
      <c r="D318">
        <v>0.8</v>
      </c>
      <c r="E318" s="38">
        <v>7.671289861</v>
      </c>
      <c r="F318">
        <v>1</v>
      </c>
      <c r="G318" s="38">
        <v>25030.875510000002</v>
      </c>
      <c r="H318" s="38">
        <v>5006.2601210000003</v>
      </c>
      <c r="I318" s="28">
        <v>4000.0003980000001</v>
      </c>
      <c r="J318" s="38">
        <v>1006.259722</v>
      </c>
      <c r="K318" s="1">
        <v>0.79899971299999994</v>
      </c>
      <c r="L318" s="38">
        <v>131.58821610000001</v>
      </c>
      <c r="M318" s="38">
        <v>8641.5002719999993</v>
      </c>
      <c r="N318" s="38">
        <v>8667.5506399999995</v>
      </c>
      <c r="O318" s="38">
        <v>1466.5493269999999</v>
      </c>
      <c r="P318" s="27">
        <v>582.49031109999999</v>
      </c>
      <c r="Q318" s="38">
        <v>666.52483619999998</v>
      </c>
      <c r="R318">
        <v>2</v>
      </c>
      <c r="S318" s="1">
        <v>0.332859036</v>
      </c>
      <c r="T318">
        <v>300</v>
      </c>
      <c r="U318" s="1">
        <v>1.7399286E-2</v>
      </c>
      <c r="V318" s="45" t="str">
        <f t="shared" si="4"/>
        <v/>
      </c>
    </row>
    <row r="319" spans="1:22" x14ac:dyDescent="0.35">
      <c r="A319">
        <v>3</v>
      </c>
      <c r="B319">
        <v>100</v>
      </c>
      <c r="C319">
        <v>2000</v>
      </c>
      <c r="D319">
        <v>0.8</v>
      </c>
      <c r="E319" s="38">
        <v>7.671289861</v>
      </c>
      <c r="F319">
        <v>2</v>
      </c>
      <c r="G319" s="38">
        <v>25083.5337</v>
      </c>
      <c r="H319" s="38">
        <v>5002.9765230000003</v>
      </c>
      <c r="I319" s="28">
        <v>4000</v>
      </c>
      <c r="J319" s="38">
        <v>1002.976523</v>
      </c>
      <c r="K319" s="1">
        <v>0.79952403999999999</v>
      </c>
      <c r="L319" s="38">
        <v>130.7435524</v>
      </c>
      <c r="M319" s="38">
        <v>8672.8401150000009</v>
      </c>
      <c r="N319" s="38">
        <v>8696.931928</v>
      </c>
      <c r="O319" s="38">
        <v>1461.762277</v>
      </c>
      <c r="P319" s="27">
        <v>582.49031109999999</v>
      </c>
      <c r="Q319" s="38">
        <v>666.5325464</v>
      </c>
      <c r="R319">
        <v>2</v>
      </c>
      <c r="S319" s="1">
        <v>0.333987374</v>
      </c>
      <c r="T319">
        <v>89</v>
      </c>
      <c r="U319" s="1">
        <v>9.8034479999999993E-3</v>
      </c>
      <c r="V319" s="45" t="str">
        <f t="shared" si="4"/>
        <v/>
      </c>
    </row>
    <row r="320" spans="1:22" x14ac:dyDescent="0.35">
      <c r="A320">
        <v>3</v>
      </c>
      <c r="B320">
        <v>100</v>
      </c>
      <c r="C320">
        <v>2000</v>
      </c>
      <c r="D320">
        <v>0.8</v>
      </c>
      <c r="E320" s="38">
        <v>7.671289861</v>
      </c>
      <c r="F320">
        <v>3</v>
      </c>
      <c r="G320" s="38">
        <v>34394.622960000001</v>
      </c>
      <c r="H320" s="38">
        <v>5406.6196710000004</v>
      </c>
      <c r="I320" s="28">
        <v>4000</v>
      </c>
      <c r="J320" s="38">
        <v>1406.6196709999999</v>
      </c>
      <c r="K320" s="1">
        <v>0.73983380399999998</v>
      </c>
      <c r="L320" s="38">
        <v>183.3614695</v>
      </c>
      <c r="M320" s="38">
        <v>12404.15047</v>
      </c>
      <c r="N320" s="38">
        <v>12442.40625</v>
      </c>
      <c r="O320" s="38">
        <v>2899.1973699999999</v>
      </c>
      <c r="P320" s="27">
        <v>582.49031109999999</v>
      </c>
      <c r="Q320" s="38">
        <v>659.75889570000004</v>
      </c>
      <c r="R320">
        <v>2</v>
      </c>
      <c r="S320" s="1">
        <v>0.47782443600000002</v>
      </c>
      <c r="T320">
        <v>197</v>
      </c>
      <c r="U320" s="1">
        <v>8.8397430000000006E-3</v>
      </c>
      <c r="V320" s="45">
        <f t="shared" si="4"/>
        <v>0.31367797202053455</v>
      </c>
    </row>
    <row r="321" spans="1:22" x14ac:dyDescent="0.35">
      <c r="A321">
        <v>3</v>
      </c>
      <c r="B321">
        <v>100</v>
      </c>
      <c r="C321">
        <v>2000</v>
      </c>
      <c r="D321">
        <v>0.6</v>
      </c>
      <c r="E321" s="38">
        <v>20.456772959999999</v>
      </c>
      <c r="F321">
        <v>1</v>
      </c>
      <c r="G321" s="38">
        <v>26732.26829</v>
      </c>
      <c r="H321" s="38">
        <v>6683.3616650000004</v>
      </c>
      <c r="I321" s="28">
        <v>4000</v>
      </c>
      <c r="J321" s="38">
        <v>2683.3616649999999</v>
      </c>
      <c r="K321" s="1">
        <v>0.59850120399999995</v>
      </c>
      <c r="L321" s="38">
        <v>131.1721493</v>
      </c>
      <c r="M321" s="38">
        <v>8654.9101680000003</v>
      </c>
      <c r="N321" s="38">
        <v>8678.4248619999998</v>
      </c>
      <c r="O321" s="38">
        <v>1466.5518440000001</v>
      </c>
      <c r="P321" s="27">
        <v>582.49031109999999</v>
      </c>
      <c r="Q321" s="38">
        <v>666.52943830000004</v>
      </c>
      <c r="R321">
        <v>2</v>
      </c>
      <c r="S321" s="1">
        <v>0.33327665000000001</v>
      </c>
      <c r="T321">
        <v>301</v>
      </c>
      <c r="U321" s="1">
        <v>5.1232965999999998E-2</v>
      </c>
      <c r="V321" s="45" t="str">
        <f t="shared" si="4"/>
        <v/>
      </c>
    </row>
    <row r="322" spans="1:22" x14ac:dyDescent="0.35">
      <c r="A322">
        <v>3</v>
      </c>
      <c r="B322">
        <v>100</v>
      </c>
      <c r="C322">
        <v>2000</v>
      </c>
      <c r="D322">
        <v>0.6</v>
      </c>
      <c r="E322" s="38">
        <v>20.456772959999999</v>
      </c>
      <c r="F322">
        <v>2</v>
      </c>
      <c r="G322" s="38">
        <v>26701.63161</v>
      </c>
      <c r="H322" s="38">
        <v>3908.190423</v>
      </c>
      <c r="I322" s="28">
        <v>2000</v>
      </c>
      <c r="J322" s="38">
        <v>1908.190423</v>
      </c>
      <c r="K322" s="1">
        <v>0.51174579099999995</v>
      </c>
      <c r="L322" s="38">
        <v>93.279150939999994</v>
      </c>
      <c r="M322" s="38">
        <v>10338.097110000001</v>
      </c>
      <c r="N322" s="38">
        <v>10355.6684</v>
      </c>
      <c r="O322" s="38">
        <v>1042.8926289999999</v>
      </c>
      <c r="P322" s="27">
        <v>582.49031109999999</v>
      </c>
      <c r="Q322" s="38">
        <v>474.29273619999998</v>
      </c>
      <c r="R322">
        <v>1</v>
      </c>
      <c r="S322" s="1">
        <v>0.39768765900000003</v>
      </c>
      <c r="T322">
        <v>202</v>
      </c>
      <c r="U322" s="1">
        <v>5.7522229999999999E-3</v>
      </c>
      <c r="V322" s="45" t="str">
        <f t="shared" si="4"/>
        <v/>
      </c>
    </row>
    <row r="323" spans="1:22" x14ac:dyDescent="0.35">
      <c r="A323">
        <v>3</v>
      </c>
      <c r="B323">
        <v>100</v>
      </c>
      <c r="C323">
        <v>2000</v>
      </c>
      <c r="D323">
        <v>0.6</v>
      </c>
      <c r="E323" s="38">
        <v>20.456772959999999</v>
      </c>
      <c r="F323">
        <v>3</v>
      </c>
      <c r="G323" s="38">
        <v>36754.467539999998</v>
      </c>
      <c r="H323" s="38">
        <v>7745.7833620000001</v>
      </c>
      <c r="I323" s="28">
        <v>4000</v>
      </c>
      <c r="J323" s="38">
        <v>3745.7833620000001</v>
      </c>
      <c r="K323" s="1">
        <v>0.51641000199999998</v>
      </c>
      <c r="L323" s="38">
        <v>183.10723580000001</v>
      </c>
      <c r="M323" s="38">
        <v>12415.276610000001</v>
      </c>
      <c r="N323" s="38">
        <v>12456.27765</v>
      </c>
      <c r="O323" s="38">
        <v>2895.1779889999998</v>
      </c>
      <c r="P323" s="27">
        <v>582.49031109999999</v>
      </c>
      <c r="Q323" s="38">
        <v>659.46161129999996</v>
      </c>
      <c r="R323">
        <v>2</v>
      </c>
      <c r="S323" s="1">
        <v>0.47835713800000002</v>
      </c>
      <c r="T323">
        <v>213</v>
      </c>
      <c r="U323" s="1">
        <v>7.3617190000000001E-3</v>
      </c>
      <c r="V323" s="45">
        <f t="shared" ref="V323:V386" si="5">IF($F323&lt;&gt;3,"",(
SUMIFS($G:$G,$A:$A,$A323,$B:$B,$B323,$C:$C,$C323,$D:$D,$D323,$E:$E,$E323,$F:$F,1)
+
SUMIFS($G:$G,$A:$A,$A323,$B:$B,$B323,$C:$C,$C323,$D:$D,$D323,$E:$E,$E323,$F:$F,2)
-
$G323
)
/
(
SUMIFS($G:$G,$A:$A,$A323,$B:$B,$B323,$C:$C,$C323,$D:$D,$D323,$E:$E,$E323,$F:$F,1)
+
SUMIFS($G:$G,$A:$A,$A323,$B:$B,$B323,$C:$C,$C323,$D:$D,$D323,$E:$E,$E323,$F:$F,2)
))</f>
        <v>0.3121507580621119</v>
      </c>
    </row>
    <row r="324" spans="1:22" x14ac:dyDescent="0.35">
      <c r="A324">
        <v>3</v>
      </c>
      <c r="B324">
        <v>100</v>
      </c>
      <c r="C324">
        <v>2000</v>
      </c>
      <c r="D324">
        <v>0.4</v>
      </c>
      <c r="E324" s="38">
        <v>46.027739160000003</v>
      </c>
      <c r="F324">
        <v>1</v>
      </c>
      <c r="G324" s="38">
        <v>29121.57632</v>
      </c>
      <c r="H324" s="38">
        <v>6299.1246440000004</v>
      </c>
      <c r="I324" s="28">
        <v>2000</v>
      </c>
      <c r="J324" s="38">
        <v>4299.1246440000004</v>
      </c>
      <c r="K324" s="1">
        <v>0.31750443299999997</v>
      </c>
      <c r="L324" s="38">
        <v>93.40235543</v>
      </c>
      <c r="M324" s="38">
        <v>10355.020109999999</v>
      </c>
      <c r="N324" s="38">
        <v>10366.3117</v>
      </c>
      <c r="O324" s="38">
        <v>1044.2922160000001</v>
      </c>
      <c r="P324" s="27">
        <v>582.49031109999999</v>
      </c>
      <c r="Q324" s="38">
        <v>474.33734520000002</v>
      </c>
      <c r="R324">
        <v>1</v>
      </c>
      <c r="S324" s="1">
        <v>0.39809639299999999</v>
      </c>
      <c r="T324">
        <v>61</v>
      </c>
      <c r="U324" s="1">
        <v>7.5242699999999996E-4</v>
      </c>
      <c r="V324" s="45" t="str">
        <f t="shared" si="5"/>
        <v/>
      </c>
    </row>
    <row r="325" spans="1:22" x14ac:dyDescent="0.35">
      <c r="A325">
        <v>3</v>
      </c>
      <c r="B325">
        <v>100</v>
      </c>
      <c r="C325">
        <v>2000</v>
      </c>
      <c r="D325">
        <v>0.4</v>
      </c>
      <c r="E325" s="38">
        <v>46.027739160000003</v>
      </c>
      <c r="F325">
        <v>2</v>
      </c>
      <c r="G325" s="38">
        <v>29149.847860000002</v>
      </c>
      <c r="H325" s="38">
        <v>6293.4284299999999</v>
      </c>
      <c r="I325" s="28">
        <v>2000</v>
      </c>
      <c r="J325" s="38">
        <v>4293.4284299999999</v>
      </c>
      <c r="K325" s="1">
        <v>0.31779180800000001</v>
      </c>
      <c r="L325" s="38">
        <v>93.279150939999994</v>
      </c>
      <c r="M325" s="38">
        <v>10370.62593</v>
      </c>
      <c r="N325" s="38">
        <v>10386.11787</v>
      </c>
      <c r="O325" s="38">
        <v>1042.892613</v>
      </c>
      <c r="P325" s="27">
        <v>582.49031109999999</v>
      </c>
      <c r="Q325" s="38">
        <v>474.2926999</v>
      </c>
      <c r="R325">
        <v>1</v>
      </c>
      <c r="S325" s="1">
        <v>0.39885700699999999</v>
      </c>
      <c r="T325">
        <v>300</v>
      </c>
      <c r="U325" s="1">
        <v>6.1811956000000001E-2</v>
      </c>
      <c r="V325" s="45" t="str">
        <f t="shared" si="5"/>
        <v/>
      </c>
    </row>
    <row r="326" spans="1:22" x14ac:dyDescent="0.35">
      <c r="A326">
        <v>3</v>
      </c>
      <c r="B326">
        <v>100</v>
      </c>
      <c r="C326">
        <v>2000</v>
      </c>
      <c r="D326">
        <v>0.4</v>
      </c>
      <c r="E326" s="38">
        <v>46.027739160000003</v>
      </c>
      <c r="F326">
        <v>3</v>
      </c>
      <c r="G326" s="38">
        <v>41033.696170000003</v>
      </c>
      <c r="H326" s="38">
        <v>8075.8359069999997</v>
      </c>
      <c r="I326" s="28">
        <v>2000</v>
      </c>
      <c r="J326" s="38">
        <v>6075.8359069999997</v>
      </c>
      <c r="K326" s="1">
        <v>0.247652382</v>
      </c>
      <c r="L326" s="38">
        <v>132.0037878</v>
      </c>
      <c r="M326" s="38">
        <v>14898.133809999999</v>
      </c>
      <c r="N326" s="38">
        <v>14915.776089999999</v>
      </c>
      <c r="O326" s="38">
        <v>2087.165332</v>
      </c>
      <c r="P326" s="27">
        <v>582.49031109999999</v>
      </c>
      <c r="Q326" s="38">
        <v>474.29472090000002</v>
      </c>
      <c r="R326">
        <v>1</v>
      </c>
      <c r="S326" s="1">
        <v>0.57280900199999996</v>
      </c>
      <c r="T326">
        <v>300</v>
      </c>
      <c r="U326" s="1">
        <v>1.2013503E-2</v>
      </c>
      <c r="V326" s="45">
        <f t="shared" si="5"/>
        <v>0.29581786017024025</v>
      </c>
    </row>
    <row r="327" spans="1:22" x14ac:dyDescent="0.35">
      <c r="A327">
        <v>4</v>
      </c>
      <c r="B327">
        <v>10</v>
      </c>
      <c r="C327">
        <v>500</v>
      </c>
      <c r="D327">
        <v>0.8</v>
      </c>
      <c r="E327" s="38">
        <v>3.4644697820000001</v>
      </c>
      <c r="F327">
        <v>1</v>
      </c>
      <c r="G327" s="38">
        <v>20078.251639999999</v>
      </c>
      <c r="H327" s="38">
        <v>3235.1205089999999</v>
      </c>
      <c r="I327" s="28">
        <v>2500</v>
      </c>
      <c r="J327" s="38">
        <v>735.12050880000004</v>
      </c>
      <c r="K327" s="1">
        <v>0.77276873999999995</v>
      </c>
      <c r="L327" s="38">
        <v>212.18841090000001</v>
      </c>
      <c r="M327" s="38">
        <v>7414.6748109999999</v>
      </c>
      <c r="N327" s="38">
        <v>5380.2312199999997</v>
      </c>
      <c r="O327" s="38">
        <v>2372.338843</v>
      </c>
      <c r="P327" s="27">
        <v>606.80188980000003</v>
      </c>
      <c r="Q327" s="38">
        <v>1069.084372</v>
      </c>
      <c r="R327">
        <v>5</v>
      </c>
      <c r="S327" s="1">
        <v>0.81640022899999998</v>
      </c>
      <c r="T327">
        <v>49</v>
      </c>
      <c r="U327" s="1">
        <v>4.8634949999999998E-3</v>
      </c>
      <c r="V327" s="45" t="str">
        <f t="shared" si="5"/>
        <v/>
      </c>
    </row>
    <row r="328" spans="1:22" x14ac:dyDescent="0.35">
      <c r="A328">
        <v>4</v>
      </c>
      <c r="B328">
        <v>10</v>
      </c>
      <c r="C328">
        <v>500</v>
      </c>
      <c r="D328">
        <v>0.8</v>
      </c>
      <c r="E328" s="38">
        <v>3.4644697820000001</v>
      </c>
      <c r="F328">
        <v>2</v>
      </c>
      <c r="G328" s="38">
        <v>19843.32732</v>
      </c>
      <c r="H328" s="38">
        <v>3201.8629689999998</v>
      </c>
      <c r="I328" s="28">
        <v>2500</v>
      </c>
      <c r="J328" s="38">
        <v>701.86296919999995</v>
      </c>
      <c r="K328" s="1">
        <v>0.78079543799999995</v>
      </c>
      <c r="L328" s="38">
        <v>202.58883209999999</v>
      </c>
      <c r="M328" s="38">
        <v>7392.3782110000002</v>
      </c>
      <c r="N328" s="38">
        <v>5315.6665069999999</v>
      </c>
      <c r="O328" s="38">
        <v>2265.0120590000001</v>
      </c>
      <c r="P328" s="27">
        <v>606.80188980000003</v>
      </c>
      <c r="Q328" s="38">
        <v>1061.605681</v>
      </c>
      <c r="R328">
        <v>5</v>
      </c>
      <c r="S328" s="1">
        <v>0.806603132</v>
      </c>
      <c r="T328">
        <v>48</v>
      </c>
      <c r="U328" s="1">
        <v>7.3789670000000002E-3</v>
      </c>
      <c r="V328" s="45" t="str">
        <f t="shared" si="5"/>
        <v/>
      </c>
    </row>
    <row r="329" spans="1:22" x14ac:dyDescent="0.35">
      <c r="A329">
        <v>4</v>
      </c>
      <c r="B329">
        <v>10</v>
      </c>
      <c r="C329">
        <v>500</v>
      </c>
      <c r="D329">
        <v>0.8</v>
      </c>
      <c r="E329" s="38">
        <v>3.4644697820000001</v>
      </c>
      <c r="F329">
        <v>3</v>
      </c>
      <c r="G329" s="38">
        <v>28984.756730000001</v>
      </c>
      <c r="H329" s="38">
        <v>5270.2557989999996</v>
      </c>
      <c r="I329" s="28">
        <v>4000</v>
      </c>
      <c r="J329" s="38">
        <v>1270.255799</v>
      </c>
      <c r="K329" s="1">
        <v>0.758976443</v>
      </c>
      <c r="L329" s="38">
        <v>366.65227060000001</v>
      </c>
      <c r="M329" s="38">
        <v>10329.428309999999</v>
      </c>
      <c r="N329" s="38">
        <v>5664.8236189999998</v>
      </c>
      <c r="O329" s="38">
        <v>5791.089962</v>
      </c>
      <c r="P329" s="27">
        <v>606.80188980000003</v>
      </c>
      <c r="Q329" s="38">
        <v>1322.35715</v>
      </c>
      <c r="R329">
        <v>8</v>
      </c>
      <c r="S329" s="1">
        <v>0.85958448899999995</v>
      </c>
      <c r="T329">
        <v>19</v>
      </c>
      <c r="U329" s="1">
        <v>9.971578E-3</v>
      </c>
      <c r="V329" s="45">
        <f t="shared" si="5"/>
        <v>0.27395765685917145</v>
      </c>
    </row>
    <row r="330" spans="1:22" x14ac:dyDescent="0.35">
      <c r="A330">
        <v>4</v>
      </c>
      <c r="B330">
        <v>10</v>
      </c>
      <c r="C330">
        <v>500</v>
      </c>
      <c r="D330">
        <v>0.6</v>
      </c>
      <c r="E330" s="38">
        <v>9.2385860839999996</v>
      </c>
      <c r="F330">
        <v>1</v>
      </c>
      <c r="G330" s="38">
        <v>21314.233359999998</v>
      </c>
      <c r="H330" s="38">
        <v>4460.34645</v>
      </c>
      <c r="I330" s="28">
        <v>2500</v>
      </c>
      <c r="J330" s="38">
        <v>1960.34645</v>
      </c>
      <c r="K330" s="1">
        <v>0.56049457800000002</v>
      </c>
      <c r="L330" s="38">
        <v>212.19116740000001</v>
      </c>
      <c r="M330" s="38">
        <v>7425.0458129999997</v>
      </c>
      <c r="N330" s="38">
        <v>5380.2312199999997</v>
      </c>
      <c r="O330" s="38">
        <v>2372.3694620000001</v>
      </c>
      <c r="P330" s="27">
        <v>606.80188980000003</v>
      </c>
      <c r="Q330" s="38">
        <v>1069.4385239999999</v>
      </c>
      <c r="R330">
        <v>5</v>
      </c>
      <c r="S330" s="1">
        <v>0.81640022899999998</v>
      </c>
      <c r="T330">
        <v>74</v>
      </c>
      <c r="U330" s="1">
        <v>7.3074689999999996E-3</v>
      </c>
      <c r="V330" s="45" t="str">
        <f t="shared" si="5"/>
        <v/>
      </c>
    </row>
    <row r="331" spans="1:22" x14ac:dyDescent="0.35">
      <c r="A331">
        <v>4</v>
      </c>
      <c r="B331">
        <v>10</v>
      </c>
      <c r="C331">
        <v>500</v>
      </c>
      <c r="D331">
        <v>0.6</v>
      </c>
      <c r="E331" s="38">
        <v>9.2385860839999996</v>
      </c>
      <c r="F331">
        <v>2</v>
      </c>
      <c r="G331" s="38">
        <v>21081.486720000001</v>
      </c>
      <c r="H331" s="38">
        <v>4389.6835979999996</v>
      </c>
      <c r="I331" s="28">
        <v>2500</v>
      </c>
      <c r="J331" s="38">
        <v>1889.6835980000001</v>
      </c>
      <c r="K331" s="1">
        <v>0.56951712899999996</v>
      </c>
      <c r="L331" s="38">
        <v>204.5425108</v>
      </c>
      <c r="M331" s="38">
        <v>7483.0233930000004</v>
      </c>
      <c r="N331" s="38">
        <v>5245.8208539999996</v>
      </c>
      <c r="O331" s="38">
        <v>2286.8547939999999</v>
      </c>
      <c r="P331" s="27">
        <v>606.80188980000003</v>
      </c>
      <c r="Q331" s="38">
        <v>1069.302193</v>
      </c>
      <c r="R331">
        <v>5</v>
      </c>
      <c r="S331" s="1">
        <v>0.79600470199999995</v>
      </c>
      <c r="T331">
        <v>56</v>
      </c>
      <c r="U331" s="1">
        <v>7.8625840000000006E-3</v>
      </c>
      <c r="V331" s="45" t="str">
        <f t="shared" si="5"/>
        <v/>
      </c>
    </row>
    <row r="332" spans="1:22" x14ac:dyDescent="0.35">
      <c r="A332">
        <v>4</v>
      </c>
      <c r="B332">
        <v>10</v>
      </c>
      <c r="C332">
        <v>500</v>
      </c>
      <c r="D332">
        <v>0.6</v>
      </c>
      <c r="E332" s="38">
        <v>9.2385860839999996</v>
      </c>
      <c r="F332">
        <v>3</v>
      </c>
      <c r="G332" s="38">
        <v>31125.625489999999</v>
      </c>
      <c r="H332" s="38">
        <v>7381.054024</v>
      </c>
      <c r="I332" s="28">
        <v>4000</v>
      </c>
      <c r="J332" s="38">
        <v>3381.054024</v>
      </c>
      <c r="K332" s="1">
        <v>0.54192802100000004</v>
      </c>
      <c r="L332" s="38">
        <v>365.97091820000003</v>
      </c>
      <c r="M332" s="38">
        <v>10476.80805</v>
      </c>
      <c r="N332" s="38">
        <v>5559.8538129999997</v>
      </c>
      <c r="O332" s="38">
        <v>5781.8911589999998</v>
      </c>
      <c r="P332" s="27">
        <v>606.80188980000003</v>
      </c>
      <c r="Q332" s="38">
        <v>1319.216555</v>
      </c>
      <c r="R332">
        <v>8</v>
      </c>
      <c r="S332" s="1">
        <v>0.843656293</v>
      </c>
      <c r="T332">
        <v>74</v>
      </c>
      <c r="U332" s="1">
        <v>9.8051849999999992E-3</v>
      </c>
      <c r="V332" s="45">
        <f t="shared" si="5"/>
        <v>0.26583095106613414</v>
      </c>
    </row>
    <row r="333" spans="1:22" x14ac:dyDescent="0.35">
      <c r="A333">
        <v>4</v>
      </c>
      <c r="B333">
        <v>10</v>
      </c>
      <c r="C333">
        <v>500</v>
      </c>
      <c r="D333">
        <v>0.4</v>
      </c>
      <c r="E333" s="38">
        <v>20.78681869</v>
      </c>
      <c r="F333">
        <v>1</v>
      </c>
      <c r="G333" s="38">
        <v>23779.674289999999</v>
      </c>
      <c r="H333" s="38">
        <v>6910.7794540000004</v>
      </c>
      <c r="I333" s="28">
        <v>2500</v>
      </c>
      <c r="J333" s="38">
        <v>4410.7794540000004</v>
      </c>
      <c r="K333" s="1">
        <v>0.36175369499999999</v>
      </c>
      <c r="L333" s="38">
        <v>212.19116740000001</v>
      </c>
      <c r="M333" s="38">
        <v>7418.6638670000002</v>
      </c>
      <c r="N333" s="38">
        <v>5401.621134</v>
      </c>
      <c r="O333" s="38">
        <v>2372.3694949999999</v>
      </c>
      <c r="P333" s="27">
        <v>606.80188980000003</v>
      </c>
      <c r="Q333" s="38">
        <v>1069.4384520000001</v>
      </c>
      <c r="R333">
        <v>5</v>
      </c>
      <c r="S333" s="1">
        <v>0.81964595100000004</v>
      </c>
      <c r="T333">
        <v>116</v>
      </c>
      <c r="U333" s="1">
        <v>8.2130109999999992E-3</v>
      </c>
      <c r="V333" s="45" t="str">
        <f t="shared" si="5"/>
        <v/>
      </c>
    </row>
    <row r="334" spans="1:22" x14ac:dyDescent="0.35">
      <c r="A334">
        <v>4</v>
      </c>
      <c r="B334">
        <v>10</v>
      </c>
      <c r="C334">
        <v>500</v>
      </c>
      <c r="D334">
        <v>0.4</v>
      </c>
      <c r="E334" s="38">
        <v>20.78681869</v>
      </c>
      <c r="F334">
        <v>2</v>
      </c>
      <c r="G334" s="38">
        <v>23358.355619999998</v>
      </c>
      <c r="H334" s="38">
        <v>6708.3004689999998</v>
      </c>
      <c r="I334" s="28">
        <v>2500</v>
      </c>
      <c r="J334" s="38">
        <v>4208.3004689999998</v>
      </c>
      <c r="K334" s="1">
        <v>0.37267263299999998</v>
      </c>
      <c r="L334" s="38">
        <v>202.4504283</v>
      </c>
      <c r="M334" s="38">
        <v>7402.3263390000002</v>
      </c>
      <c r="N334" s="38">
        <v>5315.6665069999999</v>
      </c>
      <c r="O334" s="38">
        <v>2263.4647209999998</v>
      </c>
      <c r="P334" s="27">
        <v>606.80188980000003</v>
      </c>
      <c r="Q334" s="38">
        <v>1061.7956919999999</v>
      </c>
      <c r="R334">
        <v>5</v>
      </c>
      <c r="S334" s="1">
        <v>0.806603132</v>
      </c>
      <c r="T334">
        <v>71</v>
      </c>
      <c r="U334" s="1">
        <v>9.8304699999999991E-3</v>
      </c>
      <c r="V334" s="45" t="str">
        <f t="shared" si="5"/>
        <v/>
      </c>
    </row>
    <row r="335" spans="1:22" x14ac:dyDescent="0.35">
      <c r="A335">
        <v>4</v>
      </c>
      <c r="B335">
        <v>10</v>
      </c>
      <c r="C335">
        <v>500</v>
      </c>
      <c r="D335">
        <v>0.4</v>
      </c>
      <c r="E335" s="38">
        <v>20.78681869</v>
      </c>
      <c r="F335">
        <v>3</v>
      </c>
      <c r="G335" s="38">
        <v>34965.897270000001</v>
      </c>
      <c r="H335" s="38">
        <v>8628.1133580000005</v>
      </c>
      <c r="I335" s="28">
        <v>2500</v>
      </c>
      <c r="J335" s="38">
        <v>6128.1133579999996</v>
      </c>
      <c r="K335" s="1">
        <v>0.28975048199999998</v>
      </c>
      <c r="L335" s="38">
        <v>294.80765409999998</v>
      </c>
      <c r="M335" s="38">
        <v>14067.63933</v>
      </c>
      <c r="N335" s="38">
        <v>5934.2376270000004</v>
      </c>
      <c r="O335" s="38">
        <v>4660.02081</v>
      </c>
      <c r="P335" s="27">
        <v>606.80188980000003</v>
      </c>
      <c r="Q335" s="38">
        <v>1069.084253</v>
      </c>
      <c r="R335">
        <v>5</v>
      </c>
      <c r="S335" s="1">
        <v>0.90046556799999999</v>
      </c>
      <c r="T335">
        <v>300</v>
      </c>
      <c r="U335" s="1">
        <v>1.513637E-2</v>
      </c>
      <c r="V335" s="45">
        <f t="shared" si="5"/>
        <v>0.25822319395274018</v>
      </c>
    </row>
    <row r="336" spans="1:22" x14ac:dyDescent="0.35">
      <c r="A336">
        <v>4</v>
      </c>
      <c r="B336">
        <v>10</v>
      </c>
      <c r="C336">
        <v>1000</v>
      </c>
      <c r="D336">
        <v>0.8</v>
      </c>
      <c r="E336" s="38">
        <v>5.6990969419999997</v>
      </c>
      <c r="F336">
        <v>1</v>
      </c>
      <c r="G336" s="38">
        <v>23127.09648</v>
      </c>
      <c r="H336" s="38">
        <v>5081.8243810000004</v>
      </c>
      <c r="I336" s="28">
        <v>4000</v>
      </c>
      <c r="J336" s="38">
        <v>1081.8243809999999</v>
      </c>
      <c r="K336" s="1">
        <v>0.78711889700000004</v>
      </c>
      <c r="L336" s="38">
        <v>189.8238164</v>
      </c>
      <c r="M336" s="38">
        <v>8812.4775430000009</v>
      </c>
      <c r="N336" s="38">
        <v>5547.3486149999999</v>
      </c>
      <c r="O336" s="38">
        <v>2122.2948350000001</v>
      </c>
      <c r="P336" s="27">
        <v>606.80188980000003</v>
      </c>
      <c r="Q336" s="38">
        <v>956.34921399999996</v>
      </c>
      <c r="R336">
        <v>4</v>
      </c>
      <c r="S336" s="1">
        <v>0.841758746</v>
      </c>
      <c r="T336">
        <v>34</v>
      </c>
      <c r="U336" s="1">
        <v>9.9286630000000008E-3</v>
      </c>
      <c r="V336" s="45" t="str">
        <f t="shared" si="5"/>
        <v/>
      </c>
    </row>
    <row r="337" spans="1:22" x14ac:dyDescent="0.35">
      <c r="A337">
        <v>4</v>
      </c>
      <c r="B337">
        <v>10</v>
      </c>
      <c r="C337">
        <v>1000</v>
      </c>
      <c r="D337">
        <v>0.8</v>
      </c>
      <c r="E337" s="38">
        <v>5.6990969419999997</v>
      </c>
      <c r="F337">
        <v>2</v>
      </c>
      <c r="G337" s="38">
        <v>22516.257430000001</v>
      </c>
      <c r="H337" s="38">
        <v>5046.6030380000002</v>
      </c>
      <c r="I337" s="28">
        <v>4000</v>
      </c>
      <c r="J337" s="38">
        <v>1046.603038</v>
      </c>
      <c r="K337" s="1">
        <v>0.79261237100000004</v>
      </c>
      <c r="L337" s="38">
        <v>183.64364810000001</v>
      </c>
      <c r="M337" s="38">
        <v>8318.4980469999991</v>
      </c>
      <c r="N337" s="38">
        <v>5533.6240699999998</v>
      </c>
      <c r="O337" s="38">
        <v>2053.19841</v>
      </c>
      <c r="P337" s="27">
        <v>606.80188980000003</v>
      </c>
      <c r="Q337" s="38">
        <v>957.53197850000004</v>
      </c>
      <c r="R337">
        <v>4</v>
      </c>
      <c r="S337" s="1">
        <v>0.83967617299999997</v>
      </c>
      <c r="T337">
        <v>33</v>
      </c>
      <c r="U337" s="1">
        <v>1.492267E-3</v>
      </c>
      <c r="V337" s="45" t="str">
        <f t="shared" si="5"/>
        <v/>
      </c>
    </row>
    <row r="338" spans="1:22" x14ac:dyDescent="0.35">
      <c r="A338">
        <v>4</v>
      </c>
      <c r="B338">
        <v>10</v>
      </c>
      <c r="C338">
        <v>1000</v>
      </c>
      <c r="D338">
        <v>0.8</v>
      </c>
      <c r="E338" s="38">
        <v>5.6990969419999997</v>
      </c>
      <c r="F338">
        <v>3</v>
      </c>
      <c r="G338" s="38">
        <v>33094.04062</v>
      </c>
      <c r="H338" s="38">
        <v>6680.1374450000003</v>
      </c>
      <c r="I338" s="28">
        <v>5000</v>
      </c>
      <c r="J338" s="38">
        <v>1680.1374450000001</v>
      </c>
      <c r="K338" s="1">
        <v>0.74848759300000001</v>
      </c>
      <c r="L338" s="38">
        <v>294.80765409999998</v>
      </c>
      <c r="M338" s="38">
        <v>14121.814630000001</v>
      </c>
      <c r="N338" s="38">
        <v>5956.1817920000003</v>
      </c>
      <c r="O338" s="38">
        <v>4660.020751</v>
      </c>
      <c r="P338" s="27">
        <v>606.80188980000003</v>
      </c>
      <c r="Q338" s="38">
        <v>1069.084108</v>
      </c>
      <c r="R338">
        <v>5</v>
      </c>
      <c r="S338" s="1">
        <v>0.90379539099999995</v>
      </c>
      <c r="T338">
        <v>21</v>
      </c>
      <c r="U338" s="1">
        <v>9.1478329999999993E-3</v>
      </c>
      <c r="V338" s="45">
        <f t="shared" si="5"/>
        <v>0.27494283866047309</v>
      </c>
    </row>
    <row r="339" spans="1:22" x14ac:dyDescent="0.35">
      <c r="A339">
        <v>4</v>
      </c>
      <c r="B339">
        <v>10</v>
      </c>
      <c r="C339">
        <v>1000</v>
      </c>
      <c r="D339">
        <v>0.6</v>
      </c>
      <c r="E339" s="38">
        <v>15.197591839999999</v>
      </c>
      <c r="F339">
        <v>1</v>
      </c>
      <c r="G339" s="38">
        <v>24790.792270000002</v>
      </c>
      <c r="H339" s="38">
        <v>6886.786486</v>
      </c>
      <c r="I339" s="28">
        <v>4000</v>
      </c>
      <c r="J339" s="38">
        <v>2886.786486</v>
      </c>
      <c r="K339" s="1">
        <v>0.58082242100000003</v>
      </c>
      <c r="L339" s="38">
        <v>189.95024369999999</v>
      </c>
      <c r="M339" s="38">
        <v>8627.5273949999992</v>
      </c>
      <c r="N339" s="38">
        <v>5589.8898840000002</v>
      </c>
      <c r="O339" s="38">
        <v>2123.708498</v>
      </c>
      <c r="P339" s="27">
        <v>606.80188980000003</v>
      </c>
      <c r="Q339" s="38">
        <v>956.07811509999999</v>
      </c>
      <c r="R339">
        <v>4</v>
      </c>
      <c r="S339" s="1">
        <v>0.848213989</v>
      </c>
      <c r="T339">
        <v>61</v>
      </c>
      <c r="U339" s="1">
        <v>1.4509550000000001E-3</v>
      </c>
      <c r="V339" s="45" t="str">
        <f t="shared" si="5"/>
        <v/>
      </c>
    </row>
    <row r="340" spans="1:22" x14ac:dyDescent="0.35">
      <c r="A340">
        <v>4</v>
      </c>
      <c r="B340">
        <v>10</v>
      </c>
      <c r="C340">
        <v>1000</v>
      </c>
      <c r="D340">
        <v>0.6</v>
      </c>
      <c r="E340" s="38">
        <v>15.197591839999999</v>
      </c>
      <c r="F340">
        <v>2</v>
      </c>
      <c r="G340" s="38">
        <v>24278.797610000001</v>
      </c>
      <c r="H340" s="38">
        <v>6786.5031630000003</v>
      </c>
      <c r="I340" s="28">
        <v>4000</v>
      </c>
      <c r="J340" s="38">
        <v>2786.5031629999999</v>
      </c>
      <c r="K340" s="1">
        <v>0.58940516300000001</v>
      </c>
      <c r="L340" s="38">
        <v>183.35162120000001</v>
      </c>
      <c r="M340" s="38">
        <v>8344.921139</v>
      </c>
      <c r="N340" s="38">
        <v>5533.6240699999998</v>
      </c>
      <c r="O340" s="38">
        <v>2049.9335120000001</v>
      </c>
      <c r="P340" s="27">
        <v>606.80188980000003</v>
      </c>
      <c r="Q340" s="38">
        <v>957.01383659999999</v>
      </c>
      <c r="R340">
        <v>4</v>
      </c>
      <c r="S340" s="1">
        <v>0.83967617299999997</v>
      </c>
      <c r="T340">
        <v>72</v>
      </c>
      <c r="U340" s="1">
        <v>8.7351289999999995E-3</v>
      </c>
      <c r="V340" s="45" t="str">
        <f t="shared" si="5"/>
        <v/>
      </c>
    </row>
    <row r="341" spans="1:22" x14ac:dyDescent="0.35">
      <c r="A341">
        <v>4</v>
      </c>
      <c r="B341">
        <v>10</v>
      </c>
      <c r="C341">
        <v>1000</v>
      </c>
      <c r="D341">
        <v>0.6</v>
      </c>
      <c r="E341" s="38">
        <v>15.197591839999999</v>
      </c>
      <c r="F341">
        <v>3</v>
      </c>
      <c r="G341" s="38">
        <v>35818.151740000001</v>
      </c>
      <c r="H341" s="38">
        <v>9480.3667870000008</v>
      </c>
      <c r="I341" s="28">
        <v>5000</v>
      </c>
      <c r="J341" s="38">
        <v>4480.3667869999999</v>
      </c>
      <c r="K341" s="1">
        <v>0.52740575499999998</v>
      </c>
      <c r="L341" s="38">
        <v>294.80765409999998</v>
      </c>
      <c r="M341" s="38">
        <v>14067.63933</v>
      </c>
      <c r="N341" s="38">
        <v>5934.2376270000004</v>
      </c>
      <c r="O341" s="38">
        <v>4660.0213450000001</v>
      </c>
      <c r="P341" s="27">
        <v>606.80188980000003</v>
      </c>
      <c r="Q341" s="38">
        <v>1069.0847610000001</v>
      </c>
      <c r="R341">
        <v>5</v>
      </c>
      <c r="S341" s="1">
        <v>0.90046556799999999</v>
      </c>
      <c r="T341">
        <v>58</v>
      </c>
      <c r="U341" s="1">
        <v>7.6756460000000004E-3</v>
      </c>
      <c r="V341" s="45">
        <f t="shared" si="5"/>
        <v>0.27005398195514729</v>
      </c>
    </row>
    <row r="342" spans="1:22" x14ac:dyDescent="0.35">
      <c r="A342">
        <v>4</v>
      </c>
      <c r="B342">
        <v>10</v>
      </c>
      <c r="C342">
        <v>1000</v>
      </c>
      <c r="D342">
        <v>0.4</v>
      </c>
      <c r="E342" s="38">
        <v>34.194581650000003</v>
      </c>
      <c r="F342">
        <v>1</v>
      </c>
      <c r="G342" s="38">
        <v>28460.352879999999</v>
      </c>
      <c r="H342" s="38">
        <v>10495.268889999999</v>
      </c>
      <c r="I342" s="28">
        <v>4000</v>
      </c>
      <c r="J342" s="38">
        <v>6495.2688859999998</v>
      </c>
      <c r="K342" s="1">
        <v>0.38112410899999999</v>
      </c>
      <c r="L342" s="38">
        <v>189.95024369999999</v>
      </c>
      <c r="M342" s="38">
        <v>8650.5455000000002</v>
      </c>
      <c r="N342" s="38">
        <v>5627.9504809999999</v>
      </c>
      <c r="O342" s="38">
        <v>2123.7083130000001</v>
      </c>
      <c r="P342" s="27">
        <v>606.80188980000003</v>
      </c>
      <c r="Q342" s="38">
        <v>956.07781450000004</v>
      </c>
      <c r="R342">
        <v>4</v>
      </c>
      <c r="S342" s="1">
        <v>0.85398933200000005</v>
      </c>
      <c r="T342">
        <v>218</v>
      </c>
      <c r="U342" s="1">
        <v>9.6228730000000005E-3</v>
      </c>
      <c r="V342" s="45" t="str">
        <f t="shared" si="5"/>
        <v/>
      </c>
    </row>
    <row r="343" spans="1:22" x14ac:dyDescent="0.35">
      <c r="A343">
        <v>4</v>
      </c>
      <c r="B343">
        <v>10</v>
      </c>
      <c r="C343">
        <v>1000</v>
      </c>
      <c r="D343">
        <v>0.4</v>
      </c>
      <c r="E343" s="38">
        <v>34.194581650000003</v>
      </c>
      <c r="F343">
        <v>2</v>
      </c>
      <c r="G343" s="38">
        <v>27804.431430000001</v>
      </c>
      <c r="H343" s="38">
        <v>10269.63198</v>
      </c>
      <c r="I343" s="28">
        <v>4000</v>
      </c>
      <c r="J343" s="38">
        <v>6269.6319759999997</v>
      </c>
      <c r="K343" s="1">
        <v>0.38949789099999998</v>
      </c>
      <c r="L343" s="38">
        <v>183.35162120000001</v>
      </c>
      <c r="M343" s="38">
        <v>8377.8786070000006</v>
      </c>
      <c r="N343" s="38">
        <v>5543.1717360000002</v>
      </c>
      <c r="O343" s="38">
        <v>2049.9334530000001</v>
      </c>
      <c r="P343" s="27">
        <v>606.80188980000003</v>
      </c>
      <c r="Q343" s="38">
        <v>957.01377160000004</v>
      </c>
      <c r="R343">
        <v>4</v>
      </c>
      <c r="S343" s="1">
        <v>0.84112494299999996</v>
      </c>
      <c r="T343">
        <v>196</v>
      </c>
      <c r="U343" s="1">
        <v>9.3245710000000002E-3</v>
      </c>
      <c r="V343" s="45" t="str">
        <f t="shared" si="5"/>
        <v/>
      </c>
    </row>
    <row r="344" spans="1:22" x14ac:dyDescent="0.35">
      <c r="A344">
        <v>4</v>
      </c>
      <c r="B344">
        <v>10</v>
      </c>
      <c r="C344">
        <v>1000</v>
      </c>
      <c r="D344">
        <v>0.4</v>
      </c>
      <c r="E344" s="38">
        <v>34.194581650000003</v>
      </c>
      <c r="F344">
        <v>3</v>
      </c>
      <c r="G344" s="38">
        <v>41481.29178</v>
      </c>
      <c r="H344" s="38">
        <v>13044.45593</v>
      </c>
      <c r="I344" s="28">
        <v>4000</v>
      </c>
      <c r="J344" s="38">
        <v>9044.4559279999994</v>
      </c>
      <c r="K344" s="1">
        <v>0.30664368199999997</v>
      </c>
      <c r="L344" s="38">
        <v>264.4996754</v>
      </c>
      <c r="M344" s="38">
        <v>16654.654770000001</v>
      </c>
      <c r="N344" s="38">
        <v>6037.1415020000004</v>
      </c>
      <c r="O344" s="38">
        <v>4181.1998249999997</v>
      </c>
      <c r="P344" s="27">
        <v>606.80188980000003</v>
      </c>
      <c r="Q344" s="38">
        <v>957.03786449999996</v>
      </c>
      <c r="R344">
        <v>4</v>
      </c>
      <c r="S344" s="1">
        <v>0.91608027700000005</v>
      </c>
      <c r="T344">
        <v>301</v>
      </c>
      <c r="U344" s="1">
        <v>1.0298246E-2</v>
      </c>
      <c r="V344" s="45">
        <f t="shared" si="5"/>
        <v>0.26274858619466024</v>
      </c>
    </row>
    <row r="345" spans="1:22" x14ac:dyDescent="0.35">
      <c r="A345">
        <v>4</v>
      </c>
      <c r="B345">
        <v>10</v>
      </c>
      <c r="C345">
        <v>2000</v>
      </c>
      <c r="D345">
        <v>0.8</v>
      </c>
      <c r="E345" s="38">
        <v>10.74365688</v>
      </c>
      <c r="F345">
        <v>1</v>
      </c>
      <c r="G345" s="38">
        <v>27998.800609999998</v>
      </c>
      <c r="H345" s="38">
        <v>7758.1133749999999</v>
      </c>
      <c r="I345" s="28">
        <v>6000</v>
      </c>
      <c r="J345" s="38">
        <v>1758.1133749999999</v>
      </c>
      <c r="K345" s="1">
        <v>0.77338390300000004</v>
      </c>
      <c r="L345" s="38">
        <v>163.6419865</v>
      </c>
      <c r="M345" s="38">
        <v>11053.44535</v>
      </c>
      <c r="N345" s="38">
        <v>5925.7068570000001</v>
      </c>
      <c r="O345" s="38">
        <v>1829.57305</v>
      </c>
      <c r="P345" s="27">
        <v>606.80188980000003</v>
      </c>
      <c r="Q345" s="38">
        <v>825.16008810000005</v>
      </c>
      <c r="R345">
        <v>3</v>
      </c>
      <c r="S345" s="1">
        <v>0.89917110200000006</v>
      </c>
      <c r="T345">
        <v>152</v>
      </c>
      <c r="U345" s="1">
        <v>6.0992249999999998E-3</v>
      </c>
      <c r="V345" s="45" t="str">
        <f t="shared" si="5"/>
        <v/>
      </c>
    </row>
    <row r="346" spans="1:22" x14ac:dyDescent="0.35">
      <c r="A346">
        <v>4</v>
      </c>
      <c r="B346">
        <v>10</v>
      </c>
      <c r="C346">
        <v>2000</v>
      </c>
      <c r="D346">
        <v>0.8</v>
      </c>
      <c r="E346" s="38">
        <v>10.74365688</v>
      </c>
      <c r="F346">
        <v>2</v>
      </c>
      <c r="G346" s="38">
        <v>27457.512760000001</v>
      </c>
      <c r="H346" s="38">
        <v>7690.9345579999999</v>
      </c>
      <c r="I346" s="28">
        <v>6000.0000710000004</v>
      </c>
      <c r="J346" s="38">
        <v>1690.934487</v>
      </c>
      <c r="K346" s="1">
        <v>0.78013927000000005</v>
      </c>
      <c r="L346" s="38">
        <v>157.51161329999999</v>
      </c>
      <c r="M346" s="38">
        <v>10751.398639999999</v>
      </c>
      <c r="N346" s="38">
        <v>5825.1310810000004</v>
      </c>
      <c r="O346" s="38">
        <v>1759.6636309999999</v>
      </c>
      <c r="P346" s="27">
        <v>606.80188980000003</v>
      </c>
      <c r="Q346" s="38">
        <v>823.58295499999997</v>
      </c>
      <c r="R346">
        <v>3</v>
      </c>
      <c r="S346" s="1">
        <v>0.88390965899999996</v>
      </c>
      <c r="T346">
        <v>303</v>
      </c>
      <c r="U346" s="1">
        <v>6.4995485000000006E-2</v>
      </c>
      <c r="V346" s="45" t="str">
        <f t="shared" si="5"/>
        <v/>
      </c>
    </row>
    <row r="347" spans="1:22" x14ac:dyDescent="0.35">
      <c r="A347">
        <v>4</v>
      </c>
      <c r="B347">
        <v>10</v>
      </c>
      <c r="C347">
        <v>2000</v>
      </c>
      <c r="D347">
        <v>0.8</v>
      </c>
      <c r="E347" s="38">
        <v>10.74365688</v>
      </c>
      <c r="F347">
        <v>3</v>
      </c>
      <c r="G347" s="38">
        <v>39228.350899999998</v>
      </c>
      <c r="H347" s="38">
        <v>10840.95543</v>
      </c>
      <c r="I347" s="28">
        <v>8000</v>
      </c>
      <c r="J347" s="38">
        <v>2840.95543</v>
      </c>
      <c r="K347" s="1">
        <v>0.73794233799999998</v>
      </c>
      <c r="L347" s="38">
        <v>264.43094810000002</v>
      </c>
      <c r="M347" s="38">
        <v>16558.328969999999</v>
      </c>
      <c r="N347" s="38">
        <v>6084.7046650000002</v>
      </c>
      <c r="O347" s="38">
        <v>4180.0280830000002</v>
      </c>
      <c r="P347" s="27">
        <v>606.80188980000003</v>
      </c>
      <c r="Q347" s="38">
        <v>957.53186129999995</v>
      </c>
      <c r="R347">
        <v>4</v>
      </c>
      <c r="S347" s="1">
        <v>0.92329754600000002</v>
      </c>
      <c r="T347">
        <v>276</v>
      </c>
      <c r="U347" s="1">
        <v>8.4409489999999997E-3</v>
      </c>
      <c r="V347" s="45">
        <f t="shared" si="5"/>
        <v>0.2926260597549708</v>
      </c>
    </row>
    <row r="348" spans="1:22" x14ac:dyDescent="0.35">
      <c r="A348">
        <v>4</v>
      </c>
      <c r="B348">
        <v>10</v>
      </c>
      <c r="C348">
        <v>2000</v>
      </c>
      <c r="D348">
        <v>0.6</v>
      </c>
      <c r="E348" s="38">
        <v>28.649751680000001</v>
      </c>
      <c r="F348">
        <v>1</v>
      </c>
      <c r="G348" s="38">
        <v>30597.42929</v>
      </c>
      <c r="H348" s="38">
        <v>7836.2520850000001</v>
      </c>
      <c r="I348" s="28">
        <v>4000.0016460000002</v>
      </c>
      <c r="J348" s="38">
        <v>3836.2504389999999</v>
      </c>
      <c r="K348" s="1">
        <v>0.51044831199999996</v>
      </c>
      <c r="L348" s="38">
        <v>134.25373310000001</v>
      </c>
      <c r="M348" s="38">
        <v>13828.46557</v>
      </c>
      <c r="N348" s="38">
        <v>6155.0176719999999</v>
      </c>
      <c r="O348" s="38">
        <v>1497.0667189999999</v>
      </c>
      <c r="P348" s="27">
        <v>606.80188989999999</v>
      </c>
      <c r="Q348" s="38">
        <v>673.82534820000001</v>
      </c>
      <c r="R348">
        <v>2</v>
      </c>
      <c r="S348" s="1">
        <v>0.93396690999999998</v>
      </c>
      <c r="T348">
        <v>126</v>
      </c>
      <c r="U348" s="1">
        <v>9.1159420000000001E-3</v>
      </c>
      <c r="V348" s="45" t="str">
        <f t="shared" si="5"/>
        <v/>
      </c>
    </row>
    <row r="349" spans="1:22" x14ac:dyDescent="0.35">
      <c r="A349">
        <v>4</v>
      </c>
      <c r="B349">
        <v>10</v>
      </c>
      <c r="C349">
        <v>2000</v>
      </c>
      <c r="D349">
        <v>0.6</v>
      </c>
      <c r="E349" s="38">
        <v>28.649751680000001</v>
      </c>
      <c r="F349">
        <v>2</v>
      </c>
      <c r="G349" s="38">
        <v>29821.667529999999</v>
      </c>
      <c r="H349" s="38">
        <v>7715.885045</v>
      </c>
      <c r="I349" s="28">
        <v>4000</v>
      </c>
      <c r="J349" s="38">
        <v>3715.885045</v>
      </c>
      <c r="K349" s="1">
        <v>0.51841104100000002</v>
      </c>
      <c r="L349" s="38">
        <v>129.70041449999999</v>
      </c>
      <c r="M349" s="38">
        <v>13282.703020000001</v>
      </c>
      <c r="N349" s="38">
        <v>6090.968484</v>
      </c>
      <c r="O349" s="38">
        <v>1450.095049</v>
      </c>
      <c r="P349" s="27">
        <v>606.80188980000003</v>
      </c>
      <c r="Q349" s="38">
        <v>675.2140498</v>
      </c>
      <c r="R349">
        <v>2</v>
      </c>
      <c r="S349" s="1">
        <v>0.92424802299999997</v>
      </c>
      <c r="T349">
        <v>69</v>
      </c>
      <c r="U349" s="1">
        <v>8.2596370000000002E-3</v>
      </c>
      <c r="V349" s="45" t="str">
        <f t="shared" si="5"/>
        <v/>
      </c>
    </row>
    <row r="350" spans="1:22" x14ac:dyDescent="0.35">
      <c r="A350">
        <v>4</v>
      </c>
      <c r="B350">
        <v>10</v>
      </c>
      <c r="C350">
        <v>2000</v>
      </c>
      <c r="D350">
        <v>0.6</v>
      </c>
      <c r="E350" s="38">
        <v>28.649751680000001</v>
      </c>
      <c r="F350">
        <v>3</v>
      </c>
      <c r="G350" s="38">
        <v>44014.685850000002</v>
      </c>
      <c r="H350" s="38">
        <v>15577.85017</v>
      </c>
      <c r="I350" s="28">
        <v>8000</v>
      </c>
      <c r="J350" s="38">
        <v>7577.8501699999997</v>
      </c>
      <c r="K350" s="1">
        <v>0.51354968199999995</v>
      </c>
      <c r="L350" s="38">
        <v>264.4996754</v>
      </c>
      <c r="M350" s="38">
        <v>16654.654770000001</v>
      </c>
      <c r="N350" s="38">
        <v>6037.1415020000004</v>
      </c>
      <c r="O350" s="38">
        <v>4181.1997240000001</v>
      </c>
      <c r="P350" s="27">
        <v>606.80188980000003</v>
      </c>
      <c r="Q350" s="38">
        <v>957.03779399999996</v>
      </c>
      <c r="R350">
        <v>4</v>
      </c>
      <c r="S350" s="1">
        <v>0.91608027700000005</v>
      </c>
      <c r="T350">
        <v>62</v>
      </c>
      <c r="U350" s="1">
        <v>5.13132E-3</v>
      </c>
      <c r="V350" s="45">
        <f t="shared" si="5"/>
        <v>0.27151036399752654</v>
      </c>
    </row>
    <row r="351" spans="1:22" x14ac:dyDescent="0.35">
      <c r="A351">
        <v>4</v>
      </c>
      <c r="B351">
        <v>10</v>
      </c>
      <c r="C351">
        <v>2000</v>
      </c>
      <c r="D351">
        <v>0.4</v>
      </c>
      <c r="E351" s="38">
        <v>64.461941269999997</v>
      </c>
      <c r="F351">
        <v>1</v>
      </c>
      <c r="G351" s="38">
        <v>35569.22711</v>
      </c>
      <c r="H351" s="38">
        <v>12649.21378</v>
      </c>
      <c r="I351" s="28">
        <v>4000</v>
      </c>
      <c r="J351" s="38">
        <v>8649.2137789999997</v>
      </c>
      <c r="K351" s="1">
        <v>0.31622518799999999</v>
      </c>
      <c r="L351" s="38">
        <v>134.1755081</v>
      </c>
      <c r="M351" s="38">
        <v>14002.85147</v>
      </c>
      <c r="N351" s="38">
        <v>6135.0180319999999</v>
      </c>
      <c r="O351" s="38">
        <v>1500.1280220000001</v>
      </c>
      <c r="P351" s="27">
        <v>606.80188980000003</v>
      </c>
      <c r="Q351" s="38">
        <v>675.21391059999996</v>
      </c>
      <c r="R351">
        <v>2</v>
      </c>
      <c r="S351" s="1">
        <v>0.93093213399999997</v>
      </c>
      <c r="T351">
        <v>142</v>
      </c>
      <c r="U351" s="1">
        <v>9.5771309999999991E-3</v>
      </c>
      <c r="V351" s="45" t="str">
        <f t="shared" si="5"/>
        <v/>
      </c>
    </row>
    <row r="352" spans="1:22" x14ac:dyDescent="0.35">
      <c r="A352">
        <v>4</v>
      </c>
      <c r="B352">
        <v>10</v>
      </c>
      <c r="C352">
        <v>2000</v>
      </c>
      <c r="D352">
        <v>0.4</v>
      </c>
      <c r="E352" s="38">
        <v>64.461941269999997</v>
      </c>
      <c r="F352">
        <v>2</v>
      </c>
      <c r="G352" s="38">
        <v>34575.91145</v>
      </c>
      <c r="H352" s="38">
        <v>12351.52989</v>
      </c>
      <c r="I352" s="28">
        <v>4000</v>
      </c>
      <c r="J352" s="38">
        <v>8351.5298889999995</v>
      </c>
      <c r="K352" s="1">
        <v>0.32384652200000003</v>
      </c>
      <c r="L352" s="38">
        <v>129.5575201</v>
      </c>
      <c r="M352" s="38">
        <v>13396.60965</v>
      </c>
      <c r="N352" s="38">
        <v>6098.6466019999998</v>
      </c>
      <c r="O352" s="38">
        <v>1448.4977329999999</v>
      </c>
      <c r="P352" s="27">
        <v>606.80188980000003</v>
      </c>
      <c r="Q352" s="38">
        <v>673.82569190000004</v>
      </c>
      <c r="R352">
        <v>2</v>
      </c>
      <c r="S352" s="1">
        <v>0.92541310600000004</v>
      </c>
      <c r="T352">
        <v>300</v>
      </c>
      <c r="U352" s="1">
        <v>0.108288831</v>
      </c>
      <c r="V352" s="45" t="str">
        <f t="shared" si="5"/>
        <v/>
      </c>
    </row>
    <row r="353" spans="1:22" x14ac:dyDescent="0.35">
      <c r="A353">
        <v>4</v>
      </c>
      <c r="B353">
        <v>10</v>
      </c>
      <c r="C353">
        <v>2000</v>
      </c>
      <c r="D353">
        <v>0.4</v>
      </c>
      <c r="E353" s="38">
        <v>64.461941269999997</v>
      </c>
      <c r="F353">
        <v>3</v>
      </c>
      <c r="G353" s="38">
        <v>53546.795559999999</v>
      </c>
      <c r="H353" s="38">
        <v>16029.935579999999</v>
      </c>
      <c r="I353" s="28">
        <v>4000</v>
      </c>
      <c r="J353" s="38">
        <v>12029.935579999999</v>
      </c>
      <c r="K353" s="1">
        <v>0.24953312999999999</v>
      </c>
      <c r="L353" s="38">
        <v>186.62073000000001</v>
      </c>
      <c r="M353" s="38">
        <v>26912.203979999998</v>
      </c>
      <c r="N353" s="38">
        <v>6372.416287</v>
      </c>
      <c r="O353" s="38">
        <v>2950.223485</v>
      </c>
      <c r="P353" s="27">
        <v>606.80188980000003</v>
      </c>
      <c r="Q353" s="38">
        <v>675.21435120000001</v>
      </c>
      <c r="R353">
        <v>2</v>
      </c>
      <c r="S353" s="1">
        <v>0.96695511899999997</v>
      </c>
      <c r="T353">
        <v>300</v>
      </c>
      <c r="U353" s="1">
        <v>1.6803058999999999E-2</v>
      </c>
      <c r="V353" s="45">
        <f t="shared" si="5"/>
        <v>0.23662855816875009</v>
      </c>
    </row>
    <row r="354" spans="1:22" x14ac:dyDescent="0.35">
      <c r="A354">
        <v>4</v>
      </c>
      <c r="B354">
        <v>40</v>
      </c>
      <c r="C354">
        <v>500</v>
      </c>
      <c r="D354">
        <v>0.8</v>
      </c>
      <c r="E354" s="38">
        <v>3.1711393000000001</v>
      </c>
      <c r="F354">
        <v>1</v>
      </c>
      <c r="G354" s="38">
        <v>19669.471290000001</v>
      </c>
      <c r="H354" s="38">
        <v>3172.879023</v>
      </c>
      <c r="I354" s="28">
        <v>2500</v>
      </c>
      <c r="J354" s="38">
        <v>672.87902269999995</v>
      </c>
      <c r="K354" s="1">
        <v>0.78792793000000005</v>
      </c>
      <c r="L354" s="38">
        <v>212.18841090000001</v>
      </c>
      <c r="M354" s="38">
        <v>6186.7130800000004</v>
      </c>
      <c r="N354" s="38">
        <v>6261.6546969999999</v>
      </c>
      <c r="O354" s="38">
        <v>2372.3385600000001</v>
      </c>
      <c r="P354" s="27">
        <v>606.80188980000003</v>
      </c>
      <c r="Q354" s="38">
        <v>1069.084042</v>
      </c>
      <c r="R354">
        <v>5</v>
      </c>
      <c r="S354" s="1">
        <v>0.573897938</v>
      </c>
      <c r="T354">
        <v>130</v>
      </c>
      <c r="U354" s="1">
        <v>9.4351529999999999E-3</v>
      </c>
      <c r="V354" s="45" t="str">
        <f t="shared" si="5"/>
        <v/>
      </c>
    </row>
    <row r="355" spans="1:22" x14ac:dyDescent="0.35">
      <c r="A355">
        <v>4</v>
      </c>
      <c r="B355">
        <v>40</v>
      </c>
      <c r="C355">
        <v>500</v>
      </c>
      <c r="D355">
        <v>0.8</v>
      </c>
      <c r="E355" s="38">
        <v>3.1711393000000001</v>
      </c>
      <c r="F355">
        <v>2</v>
      </c>
      <c r="G355" s="38">
        <v>19383.34878</v>
      </c>
      <c r="H355" s="38">
        <v>3148.507748</v>
      </c>
      <c r="I355" s="28">
        <v>2500</v>
      </c>
      <c r="J355" s="38">
        <v>648.50774760000002</v>
      </c>
      <c r="K355" s="1">
        <v>0.79402694900000004</v>
      </c>
      <c r="L355" s="38">
        <v>204.5030677</v>
      </c>
      <c r="M355" s="38">
        <v>6143.0663050000003</v>
      </c>
      <c r="N355" s="38">
        <v>6129.445017</v>
      </c>
      <c r="O355" s="38">
        <v>2286.4138349999998</v>
      </c>
      <c r="P355" s="27">
        <v>606.80188980000003</v>
      </c>
      <c r="Q355" s="38">
        <v>1069.113987</v>
      </c>
      <c r="R355">
        <v>5</v>
      </c>
      <c r="S355" s="1">
        <v>0.56178055599999999</v>
      </c>
      <c r="T355">
        <v>42</v>
      </c>
      <c r="U355" s="1">
        <v>5.3851029999999996E-3</v>
      </c>
      <c r="V355" s="45" t="str">
        <f t="shared" si="5"/>
        <v/>
      </c>
    </row>
    <row r="356" spans="1:22" x14ac:dyDescent="0.35">
      <c r="A356">
        <v>4</v>
      </c>
      <c r="B356">
        <v>40</v>
      </c>
      <c r="C356">
        <v>500</v>
      </c>
      <c r="D356">
        <v>0.8</v>
      </c>
      <c r="E356" s="38">
        <v>3.1711393000000001</v>
      </c>
      <c r="F356">
        <v>3</v>
      </c>
      <c r="G356" s="38">
        <v>27569.80472</v>
      </c>
      <c r="H356" s="38">
        <v>4593.5729190000002</v>
      </c>
      <c r="I356" s="28">
        <v>3500</v>
      </c>
      <c r="J356" s="38">
        <v>1093.572919</v>
      </c>
      <c r="K356" s="1">
        <v>0.76193413300000001</v>
      </c>
      <c r="L356" s="38">
        <v>344.8517301</v>
      </c>
      <c r="M356" s="38">
        <v>8141.0568000000003</v>
      </c>
      <c r="N356" s="38">
        <v>7535.3960960000004</v>
      </c>
      <c r="O356" s="38">
        <v>5446.4287990000003</v>
      </c>
      <c r="P356" s="27">
        <v>606.80188980000003</v>
      </c>
      <c r="Q356" s="38">
        <v>1246.548215</v>
      </c>
      <c r="R356">
        <v>7</v>
      </c>
      <c r="S356" s="1">
        <v>0.69063985299999997</v>
      </c>
      <c r="T356">
        <v>252</v>
      </c>
      <c r="U356" s="1">
        <v>8.88888E-3</v>
      </c>
      <c r="V356" s="45">
        <f t="shared" si="5"/>
        <v>0.29403805741601596</v>
      </c>
    </row>
    <row r="357" spans="1:22" x14ac:dyDescent="0.35">
      <c r="A357">
        <v>4</v>
      </c>
      <c r="B357">
        <v>40</v>
      </c>
      <c r="C357">
        <v>500</v>
      </c>
      <c r="D357">
        <v>0.6</v>
      </c>
      <c r="E357" s="38">
        <v>8.4563714670000003</v>
      </c>
      <c r="F357">
        <v>1</v>
      </c>
      <c r="G357" s="38">
        <v>20856.49697</v>
      </c>
      <c r="H357" s="38">
        <v>4291.7812729999996</v>
      </c>
      <c r="I357" s="28">
        <v>2500</v>
      </c>
      <c r="J357" s="38">
        <v>1791.7812730000001</v>
      </c>
      <c r="K357" s="1">
        <v>0.58250871599999998</v>
      </c>
      <c r="L357" s="38">
        <v>211.88532760000001</v>
      </c>
      <c r="M357" s="38">
        <v>6228.5505149999999</v>
      </c>
      <c r="N357" s="38">
        <v>6294.5027099999998</v>
      </c>
      <c r="O357" s="38">
        <v>2368.9502259999999</v>
      </c>
      <c r="P357" s="27">
        <v>606.80188980000003</v>
      </c>
      <c r="Q357" s="38">
        <v>1065.910357</v>
      </c>
      <c r="R357">
        <v>5</v>
      </c>
      <c r="S357" s="1">
        <v>0.57690854899999999</v>
      </c>
      <c r="T357">
        <v>113</v>
      </c>
      <c r="U357" s="1">
        <v>9.149361E-3</v>
      </c>
      <c r="V357" s="45" t="str">
        <f t="shared" si="5"/>
        <v/>
      </c>
    </row>
    <row r="358" spans="1:22" x14ac:dyDescent="0.35">
      <c r="A358">
        <v>4</v>
      </c>
      <c r="B358">
        <v>40</v>
      </c>
      <c r="C358">
        <v>500</v>
      </c>
      <c r="D358">
        <v>0.6</v>
      </c>
      <c r="E358" s="38">
        <v>8.4563714670000003</v>
      </c>
      <c r="F358">
        <v>2</v>
      </c>
      <c r="G358" s="38">
        <v>20473.593929999999</v>
      </c>
      <c r="H358" s="38">
        <v>4229.6875829999999</v>
      </c>
      <c r="I358" s="28">
        <v>2500</v>
      </c>
      <c r="J358" s="38">
        <v>1729.6875829999999</v>
      </c>
      <c r="K358" s="1">
        <v>0.59106020299999995</v>
      </c>
      <c r="L358" s="38">
        <v>204.5425108</v>
      </c>
      <c r="M358" s="38">
        <v>6151.5020649999997</v>
      </c>
      <c r="N358" s="38">
        <v>6129.445017</v>
      </c>
      <c r="O358" s="38">
        <v>2286.8549210000001</v>
      </c>
      <c r="P358" s="27">
        <v>606.80188980000003</v>
      </c>
      <c r="Q358" s="38">
        <v>1069.302453</v>
      </c>
      <c r="R358">
        <v>5</v>
      </c>
      <c r="S358" s="1">
        <v>0.56178055599999999</v>
      </c>
      <c r="T358">
        <v>153</v>
      </c>
      <c r="U358" s="1">
        <v>8.5049670000000004E-3</v>
      </c>
      <c r="V358" s="45" t="str">
        <f t="shared" si="5"/>
        <v/>
      </c>
    </row>
    <row r="359" spans="1:22" x14ac:dyDescent="0.35">
      <c r="A359">
        <v>4</v>
      </c>
      <c r="B359">
        <v>40</v>
      </c>
      <c r="C359">
        <v>500</v>
      </c>
      <c r="D359">
        <v>0.6</v>
      </c>
      <c r="E359" s="38">
        <v>8.4563714670000003</v>
      </c>
      <c r="F359">
        <v>3</v>
      </c>
      <c r="G359" s="38">
        <v>29145.388749999998</v>
      </c>
      <c r="H359" s="38">
        <v>4993.0030649999999</v>
      </c>
      <c r="I359" s="28">
        <v>2500</v>
      </c>
      <c r="J359" s="38">
        <v>2493.0030649999999</v>
      </c>
      <c r="K359" s="1">
        <v>0.50070067399999996</v>
      </c>
      <c r="L359" s="38">
        <v>294.80765409999998</v>
      </c>
      <c r="M359" s="38">
        <v>9504.0137350000005</v>
      </c>
      <c r="N359" s="38">
        <v>8312.4652119999992</v>
      </c>
      <c r="O359" s="38">
        <v>4660.0207280000004</v>
      </c>
      <c r="P359" s="27">
        <v>606.80188980000003</v>
      </c>
      <c r="Q359" s="38">
        <v>1069.084118</v>
      </c>
      <c r="R359">
        <v>5</v>
      </c>
      <c r="S359" s="1">
        <v>0.76186038199999995</v>
      </c>
      <c r="T359">
        <v>137</v>
      </c>
      <c r="U359" s="1">
        <v>7.3441779999999998E-3</v>
      </c>
      <c r="V359" s="45">
        <f t="shared" si="5"/>
        <v>0.29481430804208558</v>
      </c>
    </row>
    <row r="360" spans="1:22" x14ac:dyDescent="0.35">
      <c r="A360">
        <v>4</v>
      </c>
      <c r="B360">
        <v>40</v>
      </c>
      <c r="C360">
        <v>500</v>
      </c>
      <c r="D360">
        <v>0.4</v>
      </c>
      <c r="E360" s="38">
        <v>19.026835800000001</v>
      </c>
      <c r="F360">
        <v>1</v>
      </c>
      <c r="G360" s="38">
        <v>22924.445729999999</v>
      </c>
      <c r="H360" s="38">
        <v>5609.3336559999998</v>
      </c>
      <c r="I360" s="28">
        <v>2000</v>
      </c>
      <c r="J360" s="38">
        <v>3609.3336559999998</v>
      </c>
      <c r="K360" s="1">
        <v>0.35654858900000003</v>
      </c>
      <c r="L360" s="38">
        <v>189.69699489999999</v>
      </c>
      <c r="M360" s="38">
        <v>6871.2389350000003</v>
      </c>
      <c r="N360" s="38">
        <v>6760.5009140000002</v>
      </c>
      <c r="O360" s="38">
        <v>2120.8769579999998</v>
      </c>
      <c r="P360" s="27">
        <v>606.80188980000003</v>
      </c>
      <c r="Q360" s="38">
        <v>955.69337859999996</v>
      </c>
      <c r="R360">
        <v>4</v>
      </c>
      <c r="S360" s="1">
        <v>0.61961856999999998</v>
      </c>
      <c r="T360">
        <v>134</v>
      </c>
      <c r="U360" s="1">
        <v>9.5616820000000002E-3</v>
      </c>
      <c r="V360" s="45" t="str">
        <f t="shared" si="5"/>
        <v/>
      </c>
    </row>
    <row r="361" spans="1:22" x14ac:dyDescent="0.35">
      <c r="A361">
        <v>4</v>
      </c>
      <c r="B361">
        <v>40</v>
      </c>
      <c r="C361">
        <v>500</v>
      </c>
      <c r="D361">
        <v>0.4</v>
      </c>
      <c r="E361" s="38">
        <v>19.026835800000001</v>
      </c>
      <c r="F361">
        <v>2</v>
      </c>
      <c r="G361" s="38">
        <v>22428.618839999999</v>
      </c>
      <c r="H361" s="38">
        <v>5484.9075650000004</v>
      </c>
      <c r="I361" s="28">
        <v>2000</v>
      </c>
      <c r="J361" s="38">
        <v>3484.907565</v>
      </c>
      <c r="K361" s="1">
        <v>0.36463695600000001</v>
      </c>
      <c r="L361" s="38">
        <v>183.15749159999999</v>
      </c>
      <c r="M361" s="38">
        <v>6673.1072709999999</v>
      </c>
      <c r="N361" s="38">
        <v>6659.7629100000004</v>
      </c>
      <c r="O361" s="38">
        <v>2047.7630380000001</v>
      </c>
      <c r="P361" s="27">
        <v>606.80188980000003</v>
      </c>
      <c r="Q361" s="38">
        <v>956.27617080000005</v>
      </c>
      <c r="R361">
        <v>4</v>
      </c>
      <c r="S361" s="1">
        <v>0.610385654</v>
      </c>
      <c r="T361">
        <v>191</v>
      </c>
      <c r="U361" s="1">
        <v>8.8183930000000008E-3</v>
      </c>
      <c r="V361" s="45" t="str">
        <f t="shared" si="5"/>
        <v/>
      </c>
    </row>
    <row r="362" spans="1:22" x14ac:dyDescent="0.35">
      <c r="A362">
        <v>4</v>
      </c>
      <c r="B362">
        <v>40</v>
      </c>
      <c r="C362">
        <v>500</v>
      </c>
      <c r="D362">
        <v>0.4</v>
      </c>
      <c r="E362" s="38">
        <v>19.026835800000001</v>
      </c>
      <c r="F362">
        <v>3</v>
      </c>
      <c r="G362" s="38">
        <v>32567.826069999999</v>
      </c>
      <c r="H362" s="38">
        <v>8033.4053430000004</v>
      </c>
      <c r="I362" s="28">
        <v>2500</v>
      </c>
      <c r="J362" s="38">
        <v>5533.4053430000004</v>
      </c>
      <c r="K362" s="1">
        <v>0.31120052999999998</v>
      </c>
      <c r="L362" s="38">
        <v>290.8210942</v>
      </c>
      <c r="M362" s="38">
        <v>10017.45505</v>
      </c>
      <c r="N362" s="38">
        <v>8255.6696890000003</v>
      </c>
      <c r="O362" s="38">
        <v>4596.8687220000002</v>
      </c>
      <c r="P362" s="27">
        <v>606.80188980000003</v>
      </c>
      <c r="Q362" s="38">
        <v>1057.62537</v>
      </c>
      <c r="R362">
        <v>5</v>
      </c>
      <c r="S362" s="1">
        <v>0.75665491600000001</v>
      </c>
      <c r="T362">
        <v>300</v>
      </c>
      <c r="U362" s="1">
        <v>1.9728156E-2</v>
      </c>
      <c r="V362" s="45">
        <f t="shared" si="5"/>
        <v>0.28190462146756762</v>
      </c>
    </row>
    <row r="363" spans="1:22" x14ac:dyDescent="0.35">
      <c r="A363">
        <v>4</v>
      </c>
      <c r="B363">
        <v>40</v>
      </c>
      <c r="C363">
        <v>1000</v>
      </c>
      <c r="D363">
        <v>0.8</v>
      </c>
      <c r="E363" s="38">
        <v>5.3592943440000003</v>
      </c>
      <c r="F363">
        <v>1</v>
      </c>
      <c r="G363" s="38">
        <v>22349.089059999998</v>
      </c>
      <c r="H363" s="38">
        <v>5017.9994960000004</v>
      </c>
      <c r="I363" s="28">
        <v>4000</v>
      </c>
      <c r="J363" s="38">
        <v>1017.999496</v>
      </c>
      <c r="K363" s="1">
        <v>0.79713041100000004</v>
      </c>
      <c r="L363" s="38">
        <v>189.95024369999999</v>
      </c>
      <c r="M363" s="38">
        <v>6901.7457430000004</v>
      </c>
      <c r="N363" s="38">
        <v>6742.7550860000001</v>
      </c>
      <c r="O363" s="38">
        <v>2123.7089420000002</v>
      </c>
      <c r="P363" s="27">
        <v>606.80188980000003</v>
      </c>
      <c r="Q363" s="38">
        <v>956.07790060000002</v>
      </c>
      <c r="R363">
        <v>4</v>
      </c>
      <c r="S363" s="1">
        <v>0.61799211600000004</v>
      </c>
      <c r="T363">
        <v>14</v>
      </c>
      <c r="U363" s="1">
        <v>9.5787570000000002E-3</v>
      </c>
      <c r="V363" s="45" t="str">
        <f t="shared" si="5"/>
        <v/>
      </c>
    </row>
    <row r="364" spans="1:22" x14ac:dyDescent="0.35">
      <c r="A364">
        <v>4</v>
      </c>
      <c r="B364">
        <v>40</v>
      </c>
      <c r="C364">
        <v>1000</v>
      </c>
      <c r="D364">
        <v>0.8</v>
      </c>
      <c r="E364" s="38">
        <v>5.3592943440000003</v>
      </c>
      <c r="F364">
        <v>2</v>
      </c>
      <c r="G364" s="38">
        <v>21965.241000000002</v>
      </c>
      <c r="H364" s="38">
        <v>4978.4257580000003</v>
      </c>
      <c r="I364" s="28">
        <v>4000</v>
      </c>
      <c r="J364" s="38">
        <v>978.42575780000004</v>
      </c>
      <c r="K364" s="1">
        <v>0.80346683799999996</v>
      </c>
      <c r="L364" s="38">
        <v>182.56614540000001</v>
      </c>
      <c r="M364" s="38">
        <v>6744.5523119999998</v>
      </c>
      <c r="N364" s="38">
        <v>6645.5961630000002</v>
      </c>
      <c r="O364" s="38">
        <v>2041.151605</v>
      </c>
      <c r="P364" s="27">
        <v>606.80188980000003</v>
      </c>
      <c r="Q364" s="38">
        <v>948.71327510000003</v>
      </c>
      <c r="R364">
        <v>4</v>
      </c>
      <c r="S364" s="1">
        <v>0.60908723300000001</v>
      </c>
      <c r="T364">
        <v>61</v>
      </c>
      <c r="U364" s="1">
        <v>5.5777429999999996E-3</v>
      </c>
      <c r="V364" s="45" t="str">
        <f t="shared" si="5"/>
        <v/>
      </c>
    </row>
    <row r="365" spans="1:22" x14ac:dyDescent="0.35">
      <c r="A365">
        <v>4</v>
      </c>
      <c r="B365">
        <v>40</v>
      </c>
      <c r="C365">
        <v>1000</v>
      </c>
      <c r="D365">
        <v>0.8</v>
      </c>
      <c r="E365" s="38">
        <v>5.3592943440000003</v>
      </c>
      <c r="F365">
        <v>3</v>
      </c>
      <c r="G365" s="38">
        <v>30873.97608</v>
      </c>
      <c r="H365" s="38">
        <v>6581.8725750000003</v>
      </c>
      <c r="I365" s="28">
        <v>5000</v>
      </c>
      <c r="J365" s="38">
        <v>1581.8725750000001</v>
      </c>
      <c r="K365" s="1">
        <v>0.75966222999999999</v>
      </c>
      <c r="L365" s="38">
        <v>295.16430209999999</v>
      </c>
      <c r="M365" s="38">
        <v>9638.8681880000004</v>
      </c>
      <c r="N365" s="38">
        <v>8312.4652119999992</v>
      </c>
      <c r="O365" s="38">
        <v>4664.8499519999996</v>
      </c>
      <c r="P365" s="27">
        <v>606.80188980000003</v>
      </c>
      <c r="Q365" s="38">
        <v>1069.118262</v>
      </c>
      <c r="R365">
        <v>5</v>
      </c>
      <c r="S365" s="1">
        <v>0.76186038199999995</v>
      </c>
      <c r="T365">
        <v>109</v>
      </c>
      <c r="U365" s="1">
        <v>7.3840190000000003E-3</v>
      </c>
      <c r="V365" s="45">
        <f t="shared" si="5"/>
        <v>0.30329588559281495</v>
      </c>
    </row>
    <row r="366" spans="1:22" x14ac:dyDescent="0.35">
      <c r="A366">
        <v>4</v>
      </c>
      <c r="B366">
        <v>40</v>
      </c>
      <c r="C366">
        <v>1000</v>
      </c>
      <c r="D366">
        <v>0.6</v>
      </c>
      <c r="E366" s="38">
        <v>14.29145158</v>
      </c>
      <c r="F366">
        <v>1</v>
      </c>
      <c r="G366" s="38">
        <v>24055.928609999999</v>
      </c>
      <c r="H366" s="38">
        <v>6715.5215269999999</v>
      </c>
      <c r="I366" s="28">
        <v>4000</v>
      </c>
      <c r="J366" s="38">
        <v>2715.5215269999999</v>
      </c>
      <c r="K366" s="1">
        <v>0.59563505000000005</v>
      </c>
      <c r="L366" s="38">
        <v>190.01016619999999</v>
      </c>
      <c r="M366" s="38">
        <v>6901.0469649999995</v>
      </c>
      <c r="N366" s="38">
        <v>6751.1177509999998</v>
      </c>
      <c r="O366" s="38">
        <v>2124.3785619999999</v>
      </c>
      <c r="P366" s="27">
        <v>606.80188980000003</v>
      </c>
      <c r="Q366" s="38">
        <v>957.06191200000001</v>
      </c>
      <c r="R366">
        <v>4</v>
      </c>
      <c r="S366" s="1">
        <v>0.618758578</v>
      </c>
      <c r="T366">
        <v>59</v>
      </c>
      <c r="U366" s="1">
        <v>9.8059389999999996E-3</v>
      </c>
      <c r="V366" s="45" t="str">
        <f t="shared" si="5"/>
        <v/>
      </c>
    </row>
    <row r="367" spans="1:22" x14ac:dyDescent="0.35">
      <c r="A367">
        <v>4</v>
      </c>
      <c r="B367">
        <v>40</v>
      </c>
      <c r="C367">
        <v>1000</v>
      </c>
      <c r="D367">
        <v>0.6</v>
      </c>
      <c r="E367" s="38">
        <v>14.29145158</v>
      </c>
      <c r="F367">
        <v>2</v>
      </c>
      <c r="G367" s="38">
        <v>23633.82447</v>
      </c>
      <c r="H367" s="38">
        <v>6611.7394789999998</v>
      </c>
      <c r="I367" s="28">
        <v>4000</v>
      </c>
      <c r="J367" s="38">
        <v>2611.7394789999998</v>
      </c>
      <c r="K367" s="1">
        <v>0.60498451499999994</v>
      </c>
      <c r="L367" s="38">
        <v>182.74836680000001</v>
      </c>
      <c r="M367" s="38">
        <v>6761.4768800000002</v>
      </c>
      <c r="N367" s="38">
        <v>6660.3071280000004</v>
      </c>
      <c r="O367" s="38">
        <v>2043.1888980000001</v>
      </c>
      <c r="P367" s="27">
        <v>606.80188980000003</v>
      </c>
      <c r="Q367" s="38">
        <v>950.31019920000006</v>
      </c>
      <c r="R367">
        <v>4</v>
      </c>
      <c r="S367" s="1">
        <v>0.61043553299999997</v>
      </c>
      <c r="T367">
        <v>300</v>
      </c>
      <c r="U367" s="1">
        <v>2.4100347000000001E-2</v>
      </c>
      <c r="V367" s="45" t="str">
        <f t="shared" si="5"/>
        <v/>
      </c>
    </row>
    <row r="368" spans="1:22" x14ac:dyDescent="0.35">
      <c r="A368">
        <v>4</v>
      </c>
      <c r="B368">
        <v>40</v>
      </c>
      <c r="C368">
        <v>1000</v>
      </c>
      <c r="D368">
        <v>0.6</v>
      </c>
      <c r="E368" s="38">
        <v>14.29145158</v>
      </c>
      <c r="F368">
        <v>3</v>
      </c>
      <c r="G368" s="38">
        <v>33220.735200000003</v>
      </c>
      <c r="H368" s="38">
        <v>7771.2070389999999</v>
      </c>
      <c r="I368" s="28">
        <v>4000</v>
      </c>
      <c r="J368" s="38">
        <v>3771.2070389999999</v>
      </c>
      <c r="K368" s="1">
        <v>0.51472055500000002</v>
      </c>
      <c r="L368" s="38">
        <v>263.87851339999997</v>
      </c>
      <c r="M368" s="38">
        <v>10994.105939999999</v>
      </c>
      <c r="N368" s="38">
        <v>8721.4326529999998</v>
      </c>
      <c r="O368" s="38">
        <v>4171.4943759999996</v>
      </c>
      <c r="P368" s="27">
        <v>606.80188980000003</v>
      </c>
      <c r="Q368" s="38">
        <v>955.69330230000003</v>
      </c>
      <c r="R368">
        <v>4</v>
      </c>
      <c r="S368" s="1">
        <v>0.79934337700000002</v>
      </c>
      <c r="T368">
        <v>300</v>
      </c>
      <c r="U368" s="1">
        <v>9.1752450000000003E-3</v>
      </c>
      <c r="V368" s="45">
        <f t="shared" si="5"/>
        <v>0.30339888436260265</v>
      </c>
    </row>
    <row r="369" spans="1:22" x14ac:dyDescent="0.35">
      <c r="A369">
        <v>4</v>
      </c>
      <c r="B369">
        <v>40</v>
      </c>
      <c r="C369">
        <v>1000</v>
      </c>
      <c r="D369">
        <v>0.4</v>
      </c>
      <c r="E369" s="38">
        <v>32.155766059999998</v>
      </c>
      <c r="F369">
        <v>1</v>
      </c>
      <c r="G369" s="38">
        <v>27556.89388</v>
      </c>
      <c r="H369" s="38">
        <v>8114.9560579999998</v>
      </c>
      <c r="I369" s="28">
        <v>3000</v>
      </c>
      <c r="J369" s="38">
        <v>5114.9560579999998</v>
      </c>
      <c r="K369" s="1">
        <v>0.369687769</v>
      </c>
      <c r="L369" s="38">
        <v>159.068084</v>
      </c>
      <c r="M369" s="38">
        <v>8570.7295570000006</v>
      </c>
      <c r="N369" s="38">
        <v>7686.0545309999998</v>
      </c>
      <c r="O369" s="38">
        <v>1778.4352739999999</v>
      </c>
      <c r="P369" s="27">
        <v>606.80188980000003</v>
      </c>
      <c r="Q369" s="38">
        <v>799.91656850000004</v>
      </c>
      <c r="R369">
        <v>3</v>
      </c>
      <c r="S369" s="1">
        <v>0.70444811399999996</v>
      </c>
      <c r="T369">
        <v>300</v>
      </c>
      <c r="U369" s="1">
        <v>3.7357469999999997E-2</v>
      </c>
      <c r="V369" s="45" t="str">
        <f t="shared" si="5"/>
        <v/>
      </c>
    </row>
    <row r="370" spans="1:22" x14ac:dyDescent="0.35">
      <c r="A370">
        <v>4</v>
      </c>
      <c r="B370">
        <v>40</v>
      </c>
      <c r="C370">
        <v>1000</v>
      </c>
      <c r="D370">
        <v>0.4</v>
      </c>
      <c r="E370" s="38">
        <v>32.155766059999998</v>
      </c>
      <c r="F370">
        <v>2</v>
      </c>
      <c r="G370" s="38">
        <v>26370.752240000002</v>
      </c>
      <c r="H370" s="38">
        <v>6166.0231919999997</v>
      </c>
      <c r="I370" s="28">
        <v>2000</v>
      </c>
      <c r="J370" s="38">
        <v>4166.0231919999997</v>
      </c>
      <c r="K370" s="1">
        <v>0.32435817</v>
      </c>
      <c r="L370" s="38">
        <v>129.5575201</v>
      </c>
      <c r="M370" s="38">
        <v>9262.2125359999991</v>
      </c>
      <c r="N370" s="38">
        <v>8213.3875000000007</v>
      </c>
      <c r="O370" s="38">
        <v>1448.4989909999999</v>
      </c>
      <c r="P370" s="27">
        <v>606.80188980000003</v>
      </c>
      <c r="Q370" s="38">
        <v>673.82813439999995</v>
      </c>
      <c r="R370">
        <v>2</v>
      </c>
      <c r="S370" s="1">
        <v>0.75277963699999995</v>
      </c>
      <c r="T370">
        <v>141</v>
      </c>
      <c r="U370" s="1">
        <v>8.9384749999999995E-3</v>
      </c>
      <c r="V370" s="45" t="str">
        <f t="shared" si="5"/>
        <v/>
      </c>
    </row>
    <row r="371" spans="1:22" x14ac:dyDescent="0.35">
      <c r="A371">
        <v>4</v>
      </c>
      <c r="B371">
        <v>40</v>
      </c>
      <c r="C371">
        <v>1000</v>
      </c>
      <c r="D371">
        <v>0.4</v>
      </c>
      <c r="E371" s="38">
        <v>32.155766059999998</v>
      </c>
      <c r="F371">
        <v>3</v>
      </c>
      <c r="G371" s="38">
        <v>38006.865859999998</v>
      </c>
      <c r="H371" s="38">
        <v>12494.119119999999</v>
      </c>
      <c r="I371" s="28">
        <v>4000</v>
      </c>
      <c r="J371" s="38">
        <v>8494.1191180000005</v>
      </c>
      <c r="K371" s="1">
        <v>0.32015062100000002</v>
      </c>
      <c r="L371" s="38">
        <v>264.15533790000001</v>
      </c>
      <c r="M371" s="38">
        <v>10996.67931</v>
      </c>
      <c r="N371" s="38">
        <v>8777.24964</v>
      </c>
      <c r="O371" s="38">
        <v>4175.9241359999996</v>
      </c>
      <c r="P371" s="27">
        <v>606.80188980000003</v>
      </c>
      <c r="Q371" s="38">
        <v>956.09176530000002</v>
      </c>
      <c r="R371">
        <v>4</v>
      </c>
      <c r="S371" s="1">
        <v>0.80445915800000001</v>
      </c>
      <c r="T371">
        <v>300</v>
      </c>
      <c r="U371" s="1">
        <v>1.5398327999999999E-2</v>
      </c>
      <c r="V371" s="45">
        <f t="shared" si="5"/>
        <v>0.29522483188999249</v>
      </c>
    </row>
    <row r="372" spans="1:22" x14ac:dyDescent="0.35">
      <c r="A372">
        <v>4</v>
      </c>
      <c r="B372">
        <v>40</v>
      </c>
      <c r="C372">
        <v>2000</v>
      </c>
      <c r="D372">
        <v>0.8</v>
      </c>
      <c r="E372" s="38">
        <v>7.5913080439999998</v>
      </c>
      <c r="F372">
        <v>1</v>
      </c>
      <c r="G372" s="38">
        <v>25853.616139999998</v>
      </c>
      <c r="H372" s="38">
        <v>5018.5679449999998</v>
      </c>
      <c r="I372" s="28">
        <v>4000</v>
      </c>
      <c r="J372" s="38">
        <v>1018.567945</v>
      </c>
      <c r="K372" s="1">
        <v>0.79704012099999999</v>
      </c>
      <c r="L372" s="38">
        <v>134.1755081</v>
      </c>
      <c r="M372" s="38">
        <v>9583.5029680000007</v>
      </c>
      <c r="N372" s="38">
        <v>8469.4011599999994</v>
      </c>
      <c r="O372" s="38">
        <v>1500.128119</v>
      </c>
      <c r="P372" s="27">
        <v>606.80188980000003</v>
      </c>
      <c r="Q372" s="38">
        <v>675.21405800000002</v>
      </c>
      <c r="R372">
        <v>2</v>
      </c>
      <c r="S372" s="1">
        <v>0.77624399499999996</v>
      </c>
      <c r="T372">
        <v>130</v>
      </c>
      <c r="U372" s="1">
        <v>9.763486E-3</v>
      </c>
      <c r="V372" s="45" t="str">
        <f t="shared" si="5"/>
        <v/>
      </c>
    </row>
    <row r="373" spans="1:22" x14ac:dyDescent="0.35">
      <c r="A373">
        <v>4</v>
      </c>
      <c r="B373">
        <v>40</v>
      </c>
      <c r="C373">
        <v>2000</v>
      </c>
      <c r="D373">
        <v>0.8</v>
      </c>
      <c r="E373" s="38">
        <v>7.5913080439999998</v>
      </c>
      <c r="F373">
        <v>2</v>
      </c>
      <c r="G373" s="38">
        <v>25222.104439999999</v>
      </c>
      <c r="H373" s="38">
        <v>4983.5111399999996</v>
      </c>
      <c r="I373" s="28">
        <v>4000</v>
      </c>
      <c r="J373" s="38">
        <v>983.51113999999995</v>
      </c>
      <c r="K373" s="1">
        <v>0.80264694700000006</v>
      </c>
      <c r="L373" s="38">
        <v>129.5575201</v>
      </c>
      <c r="M373" s="38">
        <v>9277.572596</v>
      </c>
      <c r="N373" s="38">
        <v>8231.8969570000008</v>
      </c>
      <c r="O373" s="38">
        <v>1448.4972049999999</v>
      </c>
      <c r="P373" s="27">
        <v>606.80188980000003</v>
      </c>
      <c r="Q373" s="38">
        <v>673.82464930000003</v>
      </c>
      <c r="R373">
        <v>2</v>
      </c>
      <c r="S373" s="1">
        <v>0.75447607900000002</v>
      </c>
      <c r="T373">
        <v>98</v>
      </c>
      <c r="U373" s="1">
        <v>9.5053210000000006E-3</v>
      </c>
      <c r="V373" s="45" t="str">
        <f t="shared" si="5"/>
        <v/>
      </c>
    </row>
    <row r="374" spans="1:22" x14ac:dyDescent="0.35">
      <c r="A374">
        <v>4</v>
      </c>
      <c r="B374">
        <v>40</v>
      </c>
      <c r="C374">
        <v>2000</v>
      </c>
      <c r="D374">
        <v>0.8</v>
      </c>
      <c r="E374" s="38">
        <v>7.5913080439999998</v>
      </c>
      <c r="F374">
        <v>3</v>
      </c>
      <c r="G374" s="38">
        <v>35543.955520000003</v>
      </c>
      <c r="H374" s="38">
        <v>10006.408659999999</v>
      </c>
      <c r="I374" s="28">
        <v>8000</v>
      </c>
      <c r="J374" s="38">
        <v>2006.4086600000001</v>
      </c>
      <c r="K374" s="1">
        <v>0.79948763599999995</v>
      </c>
      <c r="L374" s="38">
        <v>264.30340840000002</v>
      </c>
      <c r="M374" s="38">
        <v>10985.33921</v>
      </c>
      <c r="N374" s="38">
        <v>8812.6428859999996</v>
      </c>
      <c r="O374" s="38">
        <v>4178.2355390000002</v>
      </c>
      <c r="P374" s="27">
        <v>606.80188980000003</v>
      </c>
      <c r="Q374" s="38">
        <v>954.52733450000005</v>
      </c>
      <c r="R374">
        <v>4</v>
      </c>
      <c r="S374" s="1">
        <v>0.80770304699999995</v>
      </c>
      <c r="T374">
        <v>121</v>
      </c>
      <c r="U374" s="1">
        <v>8.8255160000000003E-3</v>
      </c>
      <c r="V374" s="45">
        <f t="shared" si="5"/>
        <v>0.30409292093437151</v>
      </c>
    </row>
    <row r="375" spans="1:22" x14ac:dyDescent="0.35">
      <c r="A375">
        <v>4</v>
      </c>
      <c r="B375">
        <v>40</v>
      </c>
      <c r="C375">
        <v>2000</v>
      </c>
      <c r="D375">
        <v>0.6</v>
      </c>
      <c r="E375" s="38">
        <v>20.243488119999999</v>
      </c>
      <c r="F375">
        <v>1</v>
      </c>
      <c r="G375" s="38">
        <v>27501.396840000001</v>
      </c>
      <c r="H375" s="38">
        <v>6710.637264</v>
      </c>
      <c r="I375" s="28">
        <v>4000</v>
      </c>
      <c r="J375" s="38">
        <v>2710.637264</v>
      </c>
      <c r="K375" s="1">
        <v>0.59606857599999996</v>
      </c>
      <c r="L375" s="38">
        <v>133.90168729999999</v>
      </c>
      <c r="M375" s="38">
        <v>9601.3295369999996</v>
      </c>
      <c r="N375" s="38">
        <v>8411.7371330000005</v>
      </c>
      <c r="O375" s="38">
        <v>1497.0664360000001</v>
      </c>
      <c r="P375" s="27">
        <v>606.80188980000003</v>
      </c>
      <c r="Q375" s="38">
        <v>673.82457780000004</v>
      </c>
      <c r="R375">
        <v>2</v>
      </c>
      <c r="S375" s="1">
        <v>0.77095892799999999</v>
      </c>
      <c r="T375">
        <v>302</v>
      </c>
      <c r="U375" s="1">
        <v>1.7840279000000001E-2</v>
      </c>
      <c r="V375" s="45" t="str">
        <f t="shared" si="5"/>
        <v/>
      </c>
    </row>
    <row r="376" spans="1:22" x14ac:dyDescent="0.35">
      <c r="A376">
        <v>4</v>
      </c>
      <c r="B376">
        <v>40</v>
      </c>
      <c r="C376">
        <v>2000</v>
      </c>
      <c r="D376">
        <v>0.6</v>
      </c>
      <c r="E376" s="38">
        <v>20.243488119999999</v>
      </c>
      <c r="F376">
        <v>2</v>
      </c>
      <c r="G376" s="38">
        <v>26900.80442</v>
      </c>
      <c r="H376" s="38">
        <v>6622.696148</v>
      </c>
      <c r="I376" s="28">
        <v>4000</v>
      </c>
      <c r="J376" s="38">
        <v>2622.696148</v>
      </c>
      <c r="K376" s="1">
        <v>0.60398362100000003</v>
      </c>
      <c r="L376" s="38">
        <v>129.5575201</v>
      </c>
      <c r="M376" s="38">
        <v>9316.9837540000008</v>
      </c>
      <c r="N376" s="38">
        <v>8232.0009690000006</v>
      </c>
      <c r="O376" s="38">
        <v>1448.4971410000001</v>
      </c>
      <c r="P376" s="27">
        <v>606.80188980000003</v>
      </c>
      <c r="Q376" s="38">
        <v>673.82452039999998</v>
      </c>
      <c r="R376">
        <v>2</v>
      </c>
      <c r="S376" s="1">
        <v>0.75448561199999997</v>
      </c>
      <c r="T376">
        <v>83</v>
      </c>
      <c r="U376" s="1">
        <v>7.9103690000000004E-3</v>
      </c>
      <c r="V376" s="45" t="str">
        <f t="shared" si="5"/>
        <v/>
      </c>
    </row>
    <row r="377" spans="1:22" x14ac:dyDescent="0.35">
      <c r="A377">
        <v>4</v>
      </c>
      <c r="B377">
        <v>40</v>
      </c>
      <c r="C377">
        <v>2000</v>
      </c>
      <c r="D377">
        <v>0.6</v>
      </c>
      <c r="E377" s="38">
        <v>20.243488119999999</v>
      </c>
      <c r="F377">
        <v>3</v>
      </c>
      <c r="G377" s="38">
        <v>38580.656900000002</v>
      </c>
      <c r="H377" s="38">
        <v>7771.9922290000004</v>
      </c>
      <c r="I377" s="28">
        <v>4000</v>
      </c>
      <c r="J377" s="38">
        <v>3771.992229</v>
      </c>
      <c r="K377" s="1">
        <v>0.514668554</v>
      </c>
      <c r="L377" s="38">
        <v>186.33114029999999</v>
      </c>
      <c r="M377" s="38">
        <v>16622.62759</v>
      </c>
      <c r="N377" s="38">
        <v>9959.8472359999996</v>
      </c>
      <c r="O377" s="38">
        <v>2945.56349</v>
      </c>
      <c r="P377" s="27">
        <v>606.80188980000003</v>
      </c>
      <c r="Q377" s="38">
        <v>673.82446370000002</v>
      </c>
      <c r="R377">
        <v>2</v>
      </c>
      <c r="S377" s="1">
        <v>0.91284749200000004</v>
      </c>
      <c r="T377">
        <v>147</v>
      </c>
      <c r="U377" s="1">
        <v>8.6181250000000008E-3</v>
      </c>
      <c r="V377" s="45">
        <f t="shared" si="5"/>
        <v>0.29082544444084868</v>
      </c>
    </row>
    <row r="378" spans="1:22" x14ac:dyDescent="0.35">
      <c r="A378">
        <v>4</v>
      </c>
      <c r="B378">
        <v>40</v>
      </c>
      <c r="C378">
        <v>2000</v>
      </c>
      <c r="D378">
        <v>0.4</v>
      </c>
      <c r="E378" s="38">
        <v>45.547848270000003</v>
      </c>
      <c r="F378">
        <v>1</v>
      </c>
      <c r="G378" s="38">
        <v>30486.75373</v>
      </c>
      <c r="H378" s="38">
        <v>6333.5201999999999</v>
      </c>
      <c r="I378" s="28">
        <v>2000</v>
      </c>
      <c r="J378" s="38">
        <v>4333.5201999999999</v>
      </c>
      <c r="K378" s="1">
        <v>0.31578015599999998</v>
      </c>
      <c r="L378" s="38">
        <v>95.141999139999996</v>
      </c>
      <c r="M378" s="38">
        <v>12339.99545</v>
      </c>
      <c r="N378" s="38">
        <v>9663.5837489999994</v>
      </c>
      <c r="O378" s="38">
        <v>1063.7268039999999</v>
      </c>
      <c r="P378" s="27">
        <v>606.80188980000003</v>
      </c>
      <c r="Q378" s="38">
        <v>479.12563669999997</v>
      </c>
      <c r="R378">
        <v>1</v>
      </c>
      <c r="S378" s="1">
        <v>0.88569412599999997</v>
      </c>
      <c r="T378">
        <v>25</v>
      </c>
      <c r="U378" s="1">
        <v>8.7518769999999999E-3</v>
      </c>
      <c r="V378" s="45" t="str">
        <f t="shared" si="5"/>
        <v/>
      </c>
    </row>
    <row r="379" spans="1:22" x14ac:dyDescent="0.35">
      <c r="A379">
        <v>4</v>
      </c>
      <c r="B379">
        <v>40</v>
      </c>
      <c r="C379">
        <v>2000</v>
      </c>
      <c r="D379">
        <v>0.4</v>
      </c>
      <c r="E379" s="38">
        <v>45.547848270000003</v>
      </c>
      <c r="F379">
        <v>2</v>
      </c>
      <c r="G379" s="38">
        <v>29939.32301</v>
      </c>
      <c r="H379" s="38">
        <v>6184.714156</v>
      </c>
      <c r="I379" s="28">
        <v>2000</v>
      </c>
      <c r="J379" s="38">
        <v>4184.714156</v>
      </c>
      <c r="K379" s="1">
        <v>0.32337791999999999</v>
      </c>
      <c r="L379" s="38">
        <v>91.874914970000006</v>
      </c>
      <c r="M379" s="38">
        <v>12268.708989999999</v>
      </c>
      <c r="N379" s="38">
        <v>9372.7649739999997</v>
      </c>
      <c r="O379" s="38">
        <v>1027.202542</v>
      </c>
      <c r="P379" s="27">
        <v>606.80188980000003</v>
      </c>
      <c r="Q379" s="38">
        <v>479.13046379999997</v>
      </c>
      <c r="R379">
        <v>1</v>
      </c>
      <c r="S379" s="1">
        <v>0.85903978199999997</v>
      </c>
      <c r="T379">
        <v>300</v>
      </c>
      <c r="U379" s="1">
        <v>8.9217625999999994E-2</v>
      </c>
      <c r="V379" s="45" t="str">
        <f t="shared" si="5"/>
        <v/>
      </c>
    </row>
    <row r="380" spans="1:22" x14ac:dyDescent="0.35">
      <c r="A380">
        <v>4</v>
      </c>
      <c r="B380">
        <v>40</v>
      </c>
      <c r="C380">
        <v>2000</v>
      </c>
      <c r="D380">
        <v>0.4</v>
      </c>
      <c r="E380" s="38">
        <v>45.547848270000003</v>
      </c>
      <c r="F380">
        <v>3</v>
      </c>
      <c r="G380" s="38">
        <v>43269.955040000001</v>
      </c>
      <c r="H380" s="38">
        <v>12475.96543</v>
      </c>
      <c r="I380" s="28">
        <v>4000</v>
      </c>
      <c r="J380" s="38">
        <v>8475.9654320000009</v>
      </c>
      <c r="K380" s="1">
        <v>0.32061646999999999</v>
      </c>
      <c r="L380" s="38">
        <v>186.08926299999999</v>
      </c>
      <c r="M380" s="38">
        <v>16590.896720000001</v>
      </c>
      <c r="N380" s="38">
        <v>9981.4902880000009</v>
      </c>
      <c r="O380" s="38">
        <v>2941.8826239999999</v>
      </c>
      <c r="P380" s="27">
        <v>606.80188980000003</v>
      </c>
      <c r="Q380" s="38">
        <v>672.91808270000001</v>
      </c>
      <c r="R380">
        <v>2</v>
      </c>
      <c r="S380" s="1">
        <v>0.91483113800000004</v>
      </c>
      <c r="T380">
        <v>34</v>
      </c>
      <c r="U380" s="1">
        <v>3.4720430000000002E-3</v>
      </c>
      <c r="V380" s="45">
        <f t="shared" si="5"/>
        <v>0.28391917240993464</v>
      </c>
    </row>
    <row r="381" spans="1:22" x14ac:dyDescent="0.35">
      <c r="A381">
        <v>4</v>
      </c>
      <c r="B381">
        <v>70</v>
      </c>
      <c r="C381">
        <v>500</v>
      </c>
      <c r="D381">
        <v>0.8</v>
      </c>
      <c r="E381" s="38">
        <v>3.152078301</v>
      </c>
      <c r="F381">
        <v>1</v>
      </c>
      <c r="G381" s="38">
        <v>19702.707259999999</v>
      </c>
      <c r="H381" s="38">
        <v>3163.2325719999999</v>
      </c>
      <c r="I381" s="28">
        <v>2500</v>
      </c>
      <c r="J381" s="38">
        <v>663.23257239999998</v>
      </c>
      <c r="K381" s="1">
        <v>0.79033075900000005</v>
      </c>
      <c r="L381" s="38">
        <v>210.41117800000001</v>
      </c>
      <c r="M381" s="38">
        <v>6220.009892</v>
      </c>
      <c r="N381" s="38">
        <v>6298.0410240000001</v>
      </c>
      <c r="O381" s="38">
        <v>2352.468554</v>
      </c>
      <c r="P381" s="27">
        <v>606.80188980000003</v>
      </c>
      <c r="Q381" s="38">
        <v>1062.153325</v>
      </c>
      <c r="R381">
        <v>5</v>
      </c>
      <c r="S381" s="1">
        <v>0.43174770899999998</v>
      </c>
      <c r="T381">
        <v>91</v>
      </c>
      <c r="U381" s="1">
        <v>6.1209109999999997E-3</v>
      </c>
      <c r="V381" s="45" t="str">
        <f t="shared" si="5"/>
        <v/>
      </c>
    </row>
    <row r="382" spans="1:22" x14ac:dyDescent="0.35">
      <c r="A382">
        <v>4</v>
      </c>
      <c r="B382">
        <v>70</v>
      </c>
      <c r="C382">
        <v>500</v>
      </c>
      <c r="D382">
        <v>0.8</v>
      </c>
      <c r="E382" s="38">
        <v>3.152078301</v>
      </c>
      <c r="F382">
        <v>2</v>
      </c>
      <c r="G382" s="38">
        <v>19375.5605</v>
      </c>
      <c r="H382" s="38">
        <v>3144.6096859999998</v>
      </c>
      <c r="I382" s="28">
        <v>2500</v>
      </c>
      <c r="J382" s="38">
        <v>644.60968600000001</v>
      </c>
      <c r="K382" s="1">
        <v>0.79501122499999999</v>
      </c>
      <c r="L382" s="38">
        <v>204.5030677</v>
      </c>
      <c r="M382" s="38">
        <v>6100.3407870000001</v>
      </c>
      <c r="N382" s="38">
        <v>6168.2804109999997</v>
      </c>
      <c r="O382" s="38">
        <v>2286.4137930000002</v>
      </c>
      <c r="P382" s="27">
        <v>606.80188980000003</v>
      </c>
      <c r="Q382" s="38">
        <v>1069.1139370000001</v>
      </c>
      <c r="R382">
        <v>5</v>
      </c>
      <c r="S382" s="1">
        <v>0.42285226799999998</v>
      </c>
      <c r="T382">
        <v>69</v>
      </c>
      <c r="U382" s="1">
        <v>3.735539E-3</v>
      </c>
      <c r="V382" s="45" t="str">
        <f t="shared" si="5"/>
        <v/>
      </c>
    </row>
    <row r="383" spans="1:22" x14ac:dyDescent="0.35">
      <c r="A383">
        <v>4</v>
      </c>
      <c r="B383">
        <v>70</v>
      </c>
      <c r="C383">
        <v>500</v>
      </c>
      <c r="D383">
        <v>0.8</v>
      </c>
      <c r="E383" s="38">
        <v>3.152078301</v>
      </c>
      <c r="F383">
        <v>3</v>
      </c>
      <c r="G383" s="38">
        <v>27494.41216</v>
      </c>
      <c r="H383" s="38">
        <v>4011.6866209999998</v>
      </c>
      <c r="I383" s="28">
        <v>3000</v>
      </c>
      <c r="J383" s="38">
        <v>1011.6866209999999</v>
      </c>
      <c r="K383" s="1">
        <v>0.74781514199999999</v>
      </c>
      <c r="L383" s="38">
        <v>320.95856350000003</v>
      </c>
      <c r="M383" s="38">
        <v>8297.0894750000007</v>
      </c>
      <c r="N383" s="38">
        <v>8345.8435769999996</v>
      </c>
      <c r="O383" s="38">
        <v>5072.0763639999996</v>
      </c>
      <c r="P383" s="27">
        <v>606.80188980000003</v>
      </c>
      <c r="Q383" s="38">
        <v>1160.914227</v>
      </c>
      <c r="R383">
        <v>6</v>
      </c>
      <c r="S383" s="1">
        <v>0.57213009999999997</v>
      </c>
      <c r="T383">
        <v>246</v>
      </c>
      <c r="U383" s="1">
        <v>9.9023059999999996E-3</v>
      </c>
      <c r="V383" s="45">
        <f t="shared" si="5"/>
        <v>0.29642704920142554</v>
      </c>
    </row>
    <row r="384" spans="1:22" x14ac:dyDescent="0.35">
      <c r="A384">
        <v>4</v>
      </c>
      <c r="B384">
        <v>70</v>
      </c>
      <c r="C384">
        <v>500</v>
      </c>
      <c r="D384">
        <v>0.6</v>
      </c>
      <c r="E384" s="38">
        <v>8.4055421359999993</v>
      </c>
      <c r="F384">
        <v>1</v>
      </c>
      <c r="G384" s="38">
        <v>20810.598020000001</v>
      </c>
      <c r="H384" s="38">
        <v>4280.6051280000001</v>
      </c>
      <c r="I384" s="28">
        <v>2500</v>
      </c>
      <c r="J384" s="38">
        <v>1780.6051279999999</v>
      </c>
      <c r="K384" s="1">
        <v>0.58402957700000002</v>
      </c>
      <c r="L384" s="38">
        <v>211.83701980000001</v>
      </c>
      <c r="M384" s="38">
        <v>6204.1252290000002</v>
      </c>
      <c r="N384" s="38">
        <v>6282.9002479999999</v>
      </c>
      <c r="O384" s="38">
        <v>2368.4100159999998</v>
      </c>
      <c r="P384" s="27">
        <v>606.80188980000003</v>
      </c>
      <c r="Q384" s="38">
        <v>1067.7555150000001</v>
      </c>
      <c r="R384">
        <v>5</v>
      </c>
      <c r="S384" s="1">
        <v>0.43070976799999999</v>
      </c>
      <c r="T384">
        <v>111</v>
      </c>
      <c r="U384" s="1">
        <v>8.4932900000000006E-3</v>
      </c>
      <c r="V384" s="45" t="str">
        <f t="shared" si="5"/>
        <v/>
      </c>
    </row>
    <row r="385" spans="1:22" x14ac:dyDescent="0.35">
      <c r="A385">
        <v>4</v>
      </c>
      <c r="B385">
        <v>70</v>
      </c>
      <c r="C385">
        <v>500</v>
      </c>
      <c r="D385">
        <v>0.6</v>
      </c>
      <c r="E385" s="38">
        <v>8.4055421359999993</v>
      </c>
      <c r="F385">
        <v>2</v>
      </c>
      <c r="G385" s="38">
        <v>20495.267619999999</v>
      </c>
      <c r="H385" s="38">
        <v>3541.1698590000001</v>
      </c>
      <c r="I385" s="28">
        <v>2000</v>
      </c>
      <c r="J385" s="38">
        <v>1541.1698590000001</v>
      </c>
      <c r="K385" s="1">
        <v>0.56478510800000004</v>
      </c>
      <c r="L385" s="38">
        <v>183.35162120000001</v>
      </c>
      <c r="M385" s="38">
        <v>6640.4349990000001</v>
      </c>
      <c r="N385" s="38">
        <v>6699.9134160000003</v>
      </c>
      <c r="O385" s="38">
        <v>2049.9335299999998</v>
      </c>
      <c r="P385" s="27">
        <v>606.80188980000003</v>
      </c>
      <c r="Q385" s="38">
        <v>957.01392520000002</v>
      </c>
      <c r="R385">
        <v>4</v>
      </c>
      <c r="S385" s="1">
        <v>0.45929714599999999</v>
      </c>
      <c r="T385">
        <v>110</v>
      </c>
      <c r="U385" s="1">
        <v>8.1828390000000008E-3</v>
      </c>
      <c r="V385" s="45" t="str">
        <f t="shared" si="5"/>
        <v/>
      </c>
    </row>
    <row r="386" spans="1:22" x14ac:dyDescent="0.35">
      <c r="A386">
        <v>4</v>
      </c>
      <c r="B386">
        <v>70</v>
      </c>
      <c r="C386">
        <v>500</v>
      </c>
      <c r="D386">
        <v>0.6</v>
      </c>
      <c r="E386" s="38">
        <v>8.4055421359999993</v>
      </c>
      <c r="F386">
        <v>3</v>
      </c>
      <c r="G386" s="38">
        <v>29157.689450000002</v>
      </c>
      <c r="H386" s="38">
        <v>4973.0776800000003</v>
      </c>
      <c r="I386" s="28">
        <v>2500</v>
      </c>
      <c r="J386" s="38">
        <v>2473.0776799999999</v>
      </c>
      <c r="K386" s="1">
        <v>0.50270680700000003</v>
      </c>
      <c r="L386" s="38">
        <v>294.21988340000001</v>
      </c>
      <c r="M386" s="38">
        <v>8968.6440249999996</v>
      </c>
      <c r="N386" s="38">
        <v>8891.5775599999997</v>
      </c>
      <c r="O386" s="38">
        <v>4650.4408439999997</v>
      </c>
      <c r="P386" s="27">
        <v>606.80188980000003</v>
      </c>
      <c r="Q386" s="38">
        <v>1067.1474559999999</v>
      </c>
      <c r="R386">
        <v>5</v>
      </c>
      <c r="S386" s="1">
        <v>0.60954163699999997</v>
      </c>
      <c r="T386">
        <v>305</v>
      </c>
      <c r="U386" s="1">
        <v>1.7195192000000002E-2</v>
      </c>
      <c r="V386" s="45">
        <f t="shared" si="5"/>
        <v>0.2941029319147323</v>
      </c>
    </row>
    <row r="387" spans="1:22" x14ac:dyDescent="0.35">
      <c r="A387">
        <v>4</v>
      </c>
      <c r="B387">
        <v>70</v>
      </c>
      <c r="C387">
        <v>500</v>
      </c>
      <c r="D387">
        <v>0.4</v>
      </c>
      <c r="E387" s="38">
        <v>18.912469810000001</v>
      </c>
      <c r="F387">
        <v>1</v>
      </c>
      <c r="G387" s="38">
        <v>22904.025890000001</v>
      </c>
      <c r="H387" s="38">
        <v>5579.3290749999996</v>
      </c>
      <c r="I387" s="28">
        <v>2000</v>
      </c>
      <c r="J387" s="38">
        <v>3579.3290750000001</v>
      </c>
      <c r="K387" s="1">
        <v>0.35846603999999999</v>
      </c>
      <c r="L387" s="38">
        <v>189.2576085</v>
      </c>
      <c r="M387" s="38">
        <v>6791.5198579999997</v>
      </c>
      <c r="N387" s="38">
        <v>6856.5325620000003</v>
      </c>
      <c r="O387" s="38">
        <v>2115.9646590000002</v>
      </c>
      <c r="P387" s="27">
        <v>606.80188980000003</v>
      </c>
      <c r="Q387" s="38">
        <v>953.87784899999997</v>
      </c>
      <c r="R387">
        <v>4</v>
      </c>
      <c r="S387" s="1">
        <v>0.47003381100000002</v>
      </c>
      <c r="T387">
        <v>300</v>
      </c>
      <c r="U387" s="1">
        <v>1.0309318E-2</v>
      </c>
      <c r="V387" s="45" t="str">
        <f t="shared" ref="V387:V450" si="6">IF($F387&lt;&gt;3,"",(
SUMIFS($G:$G,$A:$A,$A387,$B:$B,$B387,$C:$C,$C387,$D:$D,$D387,$E:$E,$E387,$F:$F,1)
+
SUMIFS($G:$G,$A:$A,$A387,$B:$B,$B387,$C:$C,$C387,$D:$D,$D387,$E:$E,$E387,$F:$F,2)
-
$G387
)
/
(
SUMIFS($G:$G,$A:$A,$A387,$B:$B,$B387,$C:$C,$C387,$D:$D,$D387,$E:$E,$E387,$F:$F,1)
+
SUMIFS($G:$G,$A:$A,$A387,$B:$B,$B387,$C:$C,$C387,$D:$D,$D387,$E:$E,$E387,$F:$F,2)
))</f>
        <v/>
      </c>
    </row>
    <row r="388" spans="1:22" x14ac:dyDescent="0.35">
      <c r="A388">
        <v>4</v>
      </c>
      <c r="B388">
        <v>70</v>
      </c>
      <c r="C388">
        <v>500</v>
      </c>
      <c r="D388">
        <v>0.4</v>
      </c>
      <c r="E388" s="38">
        <v>18.912469810000001</v>
      </c>
      <c r="F388">
        <v>2</v>
      </c>
      <c r="G388" s="38">
        <v>22448.299009999999</v>
      </c>
      <c r="H388" s="38">
        <v>5463.9605320000001</v>
      </c>
      <c r="I388" s="28">
        <v>2000</v>
      </c>
      <c r="J388" s="38">
        <v>3463.9605320000001</v>
      </c>
      <c r="K388" s="1">
        <v>0.36603485499999999</v>
      </c>
      <c r="L388" s="38">
        <v>183.15749159999999</v>
      </c>
      <c r="M388" s="38">
        <v>6660.8284379999996</v>
      </c>
      <c r="N388" s="38">
        <v>6712.6689909999996</v>
      </c>
      <c r="O388" s="38">
        <v>2047.7630140000001</v>
      </c>
      <c r="P388" s="27">
        <v>606.80188980000003</v>
      </c>
      <c r="Q388" s="38">
        <v>956.27614600000004</v>
      </c>
      <c r="R388">
        <v>4</v>
      </c>
      <c r="S388" s="1">
        <v>0.460171575</v>
      </c>
      <c r="T388">
        <v>238</v>
      </c>
      <c r="U388" s="1">
        <v>9.9039760000000001E-3</v>
      </c>
      <c r="V388" s="45" t="str">
        <f t="shared" si="6"/>
        <v/>
      </c>
    </row>
    <row r="389" spans="1:22" x14ac:dyDescent="0.35">
      <c r="A389">
        <v>4</v>
      </c>
      <c r="B389">
        <v>70</v>
      </c>
      <c r="C389">
        <v>500</v>
      </c>
      <c r="D389">
        <v>0.4</v>
      </c>
      <c r="E389" s="38">
        <v>18.912469810000001</v>
      </c>
      <c r="F389">
        <v>3</v>
      </c>
      <c r="G389" s="38">
        <v>32137.036329999999</v>
      </c>
      <c r="H389" s="38">
        <v>6992.6581619999997</v>
      </c>
      <c r="I389" s="28">
        <v>2000</v>
      </c>
      <c r="J389" s="38">
        <v>4992.6581619999997</v>
      </c>
      <c r="K389" s="1">
        <v>0.28601426699999999</v>
      </c>
      <c r="L389" s="38">
        <v>263.98763229999997</v>
      </c>
      <c r="M389" s="38">
        <v>9864.8065889999998</v>
      </c>
      <c r="N389" s="38">
        <v>9543.1234029999996</v>
      </c>
      <c r="O389" s="38">
        <v>4173.2691169999998</v>
      </c>
      <c r="P389" s="27">
        <v>606.80188980000003</v>
      </c>
      <c r="Q389" s="38">
        <v>956.37716750000004</v>
      </c>
      <c r="R389">
        <v>4</v>
      </c>
      <c r="S389" s="1">
        <v>0.65420686299999997</v>
      </c>
      <c r="T389">
        <v>300</v>
      </c>
      <c r="U389" s="1">
        <v>1.7162567E-2</v>
      </c>
      <c r="V389" s="45">
        <f t="shared" si="6"/>
        <v>0.29139164528255529</v>
      </c>
    </row>
    <row r="390" spans="1:22" x14ac:dyDescent="0.35">
      <c r="A390">
        <v>4</v>
      </c>
      <c r="B390">
        <v>70</v>
      </c>
      <c r="C390">
        <v>1000</v>
      </c>
      <c r="D390">
        <v>0.8</v>
      </c>
      <c r="E390" s="38">
        <v>5.3597306470000001</v>
      </c>
      <c r="F390">
        <v>1</v>
      </c>
      <c r="G390" s="38">
        <v>22339.97954</v>
      </c>
      <c r="H390" s="38">
        <v>5018.4035819999999</v>
      </c>
      <c r="I390" s="28">
        <v>4000</v>
      </c>
      <c r="J390" s="38">
        <v>1018.403582</v>
      </c>
      <c r="K390" s="1">
        <v>0.79706622500000002</v>
      </c>
      <c r="L390" s="38">
        <v>190.01016619999999</v>
      </c>
      <c r="M390" s="38">
        <v>6785.8672450000004</v>
      </c>
      <c r="N390" s="38">
        <v>6847.4666999999999</v>
      </c>
      <c r="O390" s="38">
        <v>2124.3785280000002</v>
      </c>
      <c r="P390" s="27">
        <v>606.80188980000003</v>
      </c>
      <c r="Q390" s="38">
        <v>957.06159820000005</v>
      </c>
      <c r="R390">
        <v>4</v>
      </c>
      <c r="S390" s="1">
        <v>0.46941232100000002</v>
      </c>
      <c r="T390">
        <v>64</v>
      </c>
      <c r="U390" s="1">
        <v>5.8332949999999996E-3</v>
      </c>
      <c r="V390" s="45" t="str">
        <f t="shared" si="6"/>
        <v/>
      </c>
    </row>
    <row r="391" spans="1:22" x14ac:dyDescent="0.35">
      <c r="A391">
        <v>4</v>
      </c>
      <c r="B391">
        <v>70</v>
      </c>
      <c r="C391">
        <v>1000</v>
      </c>
      <c r="D391">
        <v>0.8</v>
      </c>
      <c r="E391" s="38">
        <v>5.3597306470000001</v>
      </c>
      <c r="F391">
        <v>2</v>
      </c>
      <c r="G391" s="38">
        <v>21933.1564</v>
      </c>
      <c r="H391" s="38">
        <v>4982.3183069999995</v>
      </c>
      <c r="I391" s="28">
        <v>4000</v>
      </c>
      <c r="J391" s="38">
        <v>982.318307</v>
      </c>
      <c r="K391" s="1">
        <v>0.80283911100000005</v>
      </c>
      <c r="L391" s="38">
        <v>183.2775461</v>
      </c>
      <c r="M391" s="38">
        <v>6640.4651400000002</v>
      </c>
      <c r="N391" s="38">
        <v>6697.400952</v>
      </c>
      <c r="O391" s="38">
        <v>2049.1052719999998</v>
      </c>
      <c r="P391" s="27">
        <v>606.80188980000003</v>
      </c>
      <c r="Q391" s="38">
        <v>957.06484160000002</v>
      </c>
      <c r="R391">
        <v>4</v>
      </c>
      <c r="S391" s="1">
        <v>0.45912490900000003</v>
      </c>
      <c r="T391">
        <v>52</v>
      </c>
      <c r="U391" s="1">
        <v>4.8013079999999998E-3</v>
      </c>
      <c r="V391" s="45" t="str">
        <f t="shared" si="6"/>
        <v/>
      </c>
    </row>
    <row r="392" spans="1:22" x14ac:dyDescent="0.35">
      <c r="A392">
        <v>4</v>
      </c>
      <c r="B392">
        <v>70</v>
      </c>
      <c r="C392">
        <v>1000</v>
      </c>
      <c r="D392">
        <v>0.8</v>
      </c>
      <c r="E392" s="38">
        <v>5.3597306470000001</v>
      </c>
      <c r="F392">
        <v>3</v>
      </c>
      <c r="G392" s="38">
        <v>30504.860860000001</v>
      </c>
      <c r="H392" s="38">
        <v>5415.801485</v>
      </c>
      <c r="I392" s="28">
        <v>4000</v>
      </c>
      <c r="J392" s="38">
        <v>1415.801485</v>
      </c>
      <c r="K392" s="1">
        <v>0.73857950900000002</v>
      </c>
      <c r="L392" s="38">
        <v>264.15533790000001</v>
      </c>
      <c r="M392" s="38">
        <v>9708.8724070000007</v>
      </c>
      <c r="N392" s="38">
        <v>9641.388105</v>
      </c>
      <c r="O392" s="38">
        <v>4175.9192199999998</v>
      </c>
      <c r="P392" s="27">
        <v>606.80188980000003</v>
      </c>
      <c r="Q392" s="38">
        <v>956.07775389999995</v>
      </c>
      <c r="R392">
        <v>4</v>
      </c>
      <c r="S392" s="1">
        <v>0.66094317400000002</v>
      </c>
      <c r="T392">
        <v>167</v>
      </c>
      <c r="U392" s="1">
        <v>9.1386169999999999E-3</v>
      </c>
      <c r="V392" s="45">
        <f t="shared" si="6"/>
        <v>0.31098486221213451</v>
      </c>
    </row>
    <row r="393" spans="1:22" x14ac:dyDescent="0.35">
      <c r="A393">
        <v>4</v>
      </c>
      <c r="B393">
        <v>70</v>
      </c>
      <c r="C393">
        <v>1000</v>
      </c>
      <c r="D393">
        <v>0.6</v>
      </c>
      <c r="E393" s="38">
        <v>14.292615059999999</v>
      </c>
      <c r="F393">
        <v>1</v>
      </c>
      <c r="G393" s="38">
        <v>24073.387910000001</v>
      </c>
      <c r="H393" s="38">
        <v>6701.0526559999998</v>
      </c>
      <c r="I393" s="28">
        <v>4000</v>
      </c>
      <c r="J393" s="38">
        <v>2701.0526559999998</v>
      </c>
      <c r="K393" s="1">
        <v>0.59692114100000004</v>
      </c>
      <c r="L393" s="38">
        <v>188.98239240000001</v>
      </c>
      <c r="M393" s="38">
        <v>6816.4740979999997</v>
      </c>
      <c r="N393" s="38">
        <v>6884.094642</v>
      </c>
      <c r="O393" s="38">
        <v>2112.8874689999998</v>
      </c>
      <c r="P393" s="27">
        <v>606.80188980000003</v>
      </c>
      <c r="Q393" s="38">
        <v>952.07715329999996</v>
      </c>
      <c r="R393">
        <v>4</v>
      </c>
      <c r="S393" s="1">
        <v>0.47192326600000001</v>
      </c>
      <c r="T393">
        <v>300</v>
      </c>
      <c r="U393" s="1">
        <v>2.2157072E-2</v>
      </c>
      <c r="V393" s="45" t="str">
        <f t="shared" si="6"/>
        <v/>
      </c>
    </row>
    <row r="394" spans="1:22" x14ac:dyDescent="0.35">
      <c r="A394">
        <v>4</v>
      </c>
      <c r="B394">
        <v>70</v>
      </c>
      <c r="C394">
        <v>1000</v>
      </c>
      <c r="D394">
        <v>0.6</v>
      </c>
      <c r="E394" s="38">
        <v>14.292615059999999</v>
      </c>
      <c r="F394">
        <v>2</v>
      </c>
      <c r="G394" s="38">
        <v>23581.26008</v>
      </c>
      <c r="H394" s="38">
        <v>6615.6134460000003</v>
      </c>
      <c r="I394" s="28">
        <v>4000</v>
      </c>
      <c r="J394" s="38">
        <v>2615.6134459999998</v>
      </c>
      <c r="K394" s="1">
        <v>0.60463024799999998</v>
      </c>
      <c r="L394" s="38">
        <v>183.0045403</v>
      </c>
      <c r="M394" s="38">
        <v>6653.906344</v>
      </c>
      <c r="N394" s="38">
        <v>6707.9712820000004</v>
      </c>
      <c r="O394" s="38">
        <v>2046.052964</v>
      </c>
      <c r="P394" s="27">
        <v>606.80188980000003</v>
      </c>
      <c r="Q394" s="38">
        <v>950.91415080000002</v>
      </c>
      <c r="R394">
        <v>4</v>
      </c>
      <c r="S394" s="1">
        <v>0.459849534</v>
      </c>
      <c r="T394">
        <v>197</v>
      </c>
      <c r="U394" s="1">
        <v>9.8361279999999995E-3</v>
      </c>
      <c r="V394" s="45" t="str">
        <f t="shared" si="6"/>
        <v/>
      </c>
    </row>
    <row r="395" spans="1:22" x14ac:dyDescent="0.35">
      <c r="A395">
        <v>4</v>
      </c>
      <c r="B395">
        <v>70</v>
      </c>
      <c r="C395">
        <v>1000</v>
      </c>
      <c r="D395">
        <v>0.6</v>
      </c>
      <c r="E395" s="38">
        <v>14.292615059999999</v>
      </c>
      <c r="F395">
        <v>3</v>
      </c>
      <c r="G395" s="38">
        <v>33419.097269999998</v>
      </c>
      <c r="H395" s="38">
        <v>7769.1284299999998</v>
      </c>
      <c r="I395" s="28">
        <v>4000</v>
      </c>
      <c r="J395" s="38">
        <v>3769.1284300000002</v>
      </c>
      <c r="K395" s="1">
        <v>0.51485826700000004</v>
      </c>
      <c r="L395" s="38">
        <v>263.71159949999998</v>
      </c>
      <c r="M395" s="38">
        <v>10139.221750000001</v>
      </c>
      <c r="N395" s="38">
        <v>9781.4924910000009</v>
      </c>
      <c r="O395" s="38">
        <v>4167.9339989999999</v>
      </c>
      <c r="P395" s="27">
        <v>606.80188980000003</v>
      </c>
      <c r="Q395" s="38">
        <v>954.51871100000005</v>
      </c>
      <c r="R395">
        <v>4</v>
      </c>
      <c r="S395" s="1">
        <v>0.67054770699999999</v>
      </c>
      <c r="T395">
        <v>301</v>
      </c>
      <c r="U395" s="1">
        <v>7.1869400999999999E-2</v>
      </c>
      <c r="V395" s="45">
        <f t="shared" si="6"/>
        <v>0.29872323730073996</v>
      </c>
    </row>
    <row r="396" spans="1:22" x14ac:dyDescent="0.35">
      <c r="A396">
        <v>4</v>
      </c>
      <c r="B396">
        <v>70</v>
      </c>
      <c r="C396">
        <v>1000</v>
      </c>
      <c r="D396">
        <v>0.4</v>
      </c>
      <c r="E396" s="38">
        <v>32.158383880000002</v>
      </c>
      <c r="F396">
        <v>1</v>
      </c>
      <c r="G396" s="38">
        <v>27023.10268</v>
      </c>
      <c r="H396" s="38">
        <v>6314.8675640000001</v>
      </c>
      <c r="I396" s="28">
        <v>2000</v>
      </c>
      <c r="J396" s="38">
        <v>4314.8675640000001</v>
      </c>
      <c r="K396" s="1">
        <v>0.31671289699999999</v>
      </c>
      <c r="L396" s="38">
        <v>134.1755081</v>
      </c>
      <c r="M396" s="38">
        <v>8978.9716009999993</v>
      </c>
      <c r="N396" s="38">
        <v>8947.1203310000001</v>
      </c>
      <c r="O396" s="38">
        <v>1500.1278239999999</v>
      </c>
      <c r="P396" s="27">
        <v>606.80188980000003</v>
      </c>
      <c r="Q396" s="38">
        <v>675.21346500000004</v>
      </c>
      <c r="R396">
        <v>2</v>
      </c>
      <c r="S396" s="1">
        <v>0.61334924400000002</v>
      </c>
      <c r="T396">
        <v>300</v>
      </c>
      <c r="U396" s="1">
        <v>1.1062228E-2</v>
      </c>
      <c r="V396" s="45" t="str">
        <f t="shared" si="6"/>
        <v/>
      </c>
    </row>
    <row r="397" spans="1:22" x14ac:dyDescent="0.35">
      <c r="A397">
        <v>4</v>
      </c>
      <c r="B397">
        <v>70</v>
      </c>
      <c r="C397">
        <v>1000</v>
      </c>
      <c r="D397">
        <v>0.4</v>
      </c>
      <c r="E397" s="38">
        <v>32.158383880000002</v>
      </c>
      <c r="F397">
        <v>2</v>
      </c>
      <c r="G397" s="38">
        <v>26702.532179999998</v>
      </c>
      <c r="H397" s="38">
        <v>6167.5800090000002</v>
      </c>
      <c r="I397" s="28">
        <v>2000</v>
      </c>
      <c r="J397" s="38">
        <v>4167.5800090000002</v>
      </c>
      <c r="K397" s="1">
        <v>0.32427629600000002</v>
      </c>
      <c r="L397" s="38">
        <v>129.5954055</v>
      </c>
      <c r="M397" s="38">
        <v>8980.6813679999996</v>
      </c>
      <c r="N397" s="38">
        <v>8823.2952769999993</v>
      </c>
      <c r="O397" s="38">
        <v>1448.9219169999999</v>
      </c>
      <c r="P397" s="27">
        <v>606.80188980000003</v>
      </c>
      <c r="Q397" s="38">
        <v>675.25172259999999</v>
      </c>
      <c r="R397">
        <v>2</v>
      </c>
      <c r="S397" s="1">
        <v>0.60486070199999997</v>
      </c>
      <c r="T397">
        <v>300</v>
      </c>
      <c r="U397" s="1">
        <v>6.1110666000000001E-2</v>
      </c>
      <c r="V397" s="45" t="str">
        <f t="shared" si="6"/>
        <v/>
      </c>
    </row>
    <row r="398" spans="1:22" x14ac:dyDescent="0.35">
      <c r="A398">
        <v>4</v>
      </c>
      <c r="B398">
        <v>70</v>
      </c>
      <c r="C398">
        <v>1000</v>
      </c>
      <c r="D398">
        <v>0.4</v>
      </c>
      <c r="E398" s="38">
        <v>32.158383880000002</v>
      </c>
      <c r="F398">
        <v>3</v>
      </c>
      <c r="G398" s="38">
        <v>38039.846570000002</v>
      </c>
      <c r="H398" s="38">
        <v>12485.37167</v>
      </c>
      <c r="I398" s="28">
        <v>4000</v>
      </c>
      <c r="J398" s="38">
        <v>8485.3716700000004</v>
      </c>
      <c r="K398" s="1">
        <v>0.32037492400000001</v>
      </c>
      <c r="L398" s="38">
        <v>263.86187640000003</v>
      </c>
      <c r="M398" s="38">
        <v>10236.99797</v>
      </c>
      <c r="N398" s="38">
        <v>9585.4451119999994</v>
      </c>
      <c r="O398" s="38">
        <v>4170.8481449999999</v>
      </c>
      <c r="P398" s="27">
        <v>606.80188980000003</v>
      </c>
      <c r="Q398" s="38">
        <v>954.38178089999997</v>
      </c>
      <c r="R398">
        <v>4</v>
      </c>
      <c r="S398" s="1">
        <v>0.65710813000000001</v>
      </c>
      <c r="T398">
        <v>300</v>
      </c>
      <c r="U398" s="1">
        <v>6.8840013000000005E-2</v>
      </c>
      <c r="V398" s="45">
        <f t="shared" si="6"/>
        <v>0.29196096669447524</v>
      </c>
    </row>
    <row r="399" spans="1:22" x14ac:dyDescent="0.35">
      <c r="A399">
        <v>4</v>
      </c>
      <c r="B399">
        <v>70</v>
      </c>
      <c r="C399">
        <v>2000</v>
      </c>
      <c r="D399">
        <v>0.8</v>
      </c>
      <c r="E399" s="38">
        <v>7.5913080439999998</v>
      </c>
      <c r="F399">
        <v>1</v>
      </c>
      <c r="G399" s="38">
        <v>25741.56451</v>
      </c>
      <c r="H399" s="38">
        <v>5018.5694480000002</v>
      </c>
      <c r="I399" s="28">
        <v>4000</v>
      </c>
      <c r="J399" s="38">
        <v>1018.569448</v>
      </c>
      <c r="K399" s="1">
        <v>0.79703988199999998</v>
      </c>
      <c r="L399" s="38">
        <v>134.1755081</v>
      </c>
      <c r="M399" s="38">
        <v>9022.6237980000005</v>
      </c>
      <c r="N399" s="38">
        <v>8918.2237459999997</v>
      </c>
      <c r="O399" s="38">
        <v>1500.1296359999999</v>
      </c>
      <c r="P399" s="27">
        <v>606.80188980000003</v>
      </c>
      <c r="Q399" s="38">
        <v>675.21599670000001</v>
      </c>
      <c r="R399">
        <v>2</v>
      </c>
      <c r="S399" s="1">
        <v>0.61136830499999995</v>
      </c>
      <c r="T399">
        <v>84</v>
      </c>
      <c r="U399" s="1">
        <v>9.4699069999999996E-3</v>
      </c>
      <c r="V399" s="45" t="str">
        <f t="shared" si="6"/>
        <v/>
      </c>
    </row>
    <row r="400" spans="1:22" x14ac:dyDescent="0.35">
      <c r="A400">
        <v>4</v>
      </c>
      <c r="B400">
        <v>70</v>
      </c>
      <c r="C400">
        <v>2000</v>
      </c>
      <c r="D400">
        <v>0.8</v>
      </c>
      <c r="E400" s="38">
        <v>7.5913080439999998</v>
      </c>
      <c r="F400">
        <v>2</v>
      </c>
      <c r="G400" s="38">
        <v>25063.789250000002</v>
      </c>
      <c r="H400" s="38">
        <v>4983.5113250000004</v>
      </c>
      <c r="I400" s="28">
        <v>4000</v>
      </c>
      <c r="J400" s="38">
        <v>983.5113255</v>
      </c>
      <c r="K400" s="1">
        <v>0.80264691700000002</v>
      </c>
      <c r="L400" s="38">
        <v>129.5575201</v>
      </c>
      <c r="M400" s="38">
        <v>8685.1337870000007</v>
      </c>
      <c r="N400" s="38">
        <v>8666.0198939999991</v>
      </c>
      <c r="O400" s="38">
        <v>1448.4973890000001</v>
      </c>
      <c r="P400" s="27">
        <v>606.80188980000003</v>
      </c>
      <c r="Q400" s="38">
        <v>673.82496479999998</v>
      </c>
      <c r="R400">
        <v>2</v>
      </c>
      <c r="S400" s="1">
        <v>0.59407905000000005</v>
      </c>
      <c r="T400">
        <v>154</v>
      </c>
      <c r="U400" s="1">
        <v>4.7550769999999999E-3</v>
      </c>
      <c r="V400" s="45" t="str">
        <f t="shared" si="6"/>
        <v/>
      </c>
    </row>
    <row r="401" spans="1:22" x14ac:dyDescent="0.35">
      <c r="A401">
        <v>4</v>
      </c>
      <c r="B401">
        <v>70</v>
      </c>
      <c r="C401">
        <v>2000</v>
      </c>
      <c r="D401">
        <v>0.8</v>
      </c>
      <c r="E401" s="38">
        <v>7.5913080439999998</v>
      </c>
      <c r="F401">
        <v>3</v>
      </c>
      <c r="G401" s="38">
        <v>35122.52291</v>
      </c>
      <c r="H401" s="38">
        <v>5415.2592969999996</v>
      </c>
      <c r="I401" s="28">
        <v>4000</v>
      </c>
      <c r="J401" s="38">
        <v>1415.2592970000001</v>
      </c>
      <c r="K401" s="1">
        <v>0.73865345699999996</v>
      </c>
      <c r="L401" s="38">
        <v>186.43151850000001</v>
      </c>
      <c r="M401" s="38">
        <v>13554.913979999999</v>
      </c>
      <c r="N401" s="38">
        <v>11923.821180000001</v>
      </c>
      <c r="O401" s="38">
        <v>2947.2886440000002</v>
      </c>
      <c r="P401" s="27">
        <v>606.80188980000003</v>
      </c>
      <c r="Q401" s="38">
        <v>674.43791409999994</v>
      </c>
      <c r="R401">
        <v>2</v>
      </c>
      <c r="S401" s="1">
        <v>0.81741012000000002</v>
      </c>
      <c r="T401">
        <v>300</v>
      </c>
      <c r="U401" s="1">
        <v>1.2378538999999999E-2</v>
      </c>
      <c r="V401" s="45">
        <f t="shared" si="6"/>
        <v>0.30868461076138365</v>
      </c>
    </row>
    <row r="402" spans="1:22" x14ac:dyDescent="0.35">
      <c r="A402">
        <v>4</v>
      </c>
      <c r="B402">
        <v>70</v>
      </c>
      <c r="C402">
        <v>2000</v>
      </c>
      <c r="D402">
        <v>0.6</v>
      </c>
      <c r="E402" s="38">
        <v>20.243488119999999</v>
      </c>
      <c r="F402">
        <v>1</v>
      </c>
      <c r="G402" s="38">
        <v>27385.603449999999</v>
      </c>
      <c r="H402" s="38">
        <v>6710.6372739999997</v>
      </c>
      <c r="I402" s="28">
        <v>4000</v>
      </c>
      <c r="J402" s="38">
        <v>2710.6372740000002</v>
      </c>
      <c r="K402" s="1">
        <v>0.59606857499999999</v>
      </c>
      <c r="L402" s="38">
        <v>133.90168729999999</v>
      </c>
      <c r="M402" s="38">
        <v>8964.5622760000006</v>
      </c>
      <c r="N402" s="38">
        <v>8932.7110059999995</v>
      </c>
      <c r="O402" s="38">
        <v>1497.0664380000001</v>
      </c>
      <c r="P402" s="27">
        <v>606.80188980000003</v>
      </c>
      <c r="Q402" s="38">
        <v>673.824569</v>
      </c>
      <c r="R402">
        <v>2</v>
      </c>
      <c r="S402" s="1">
        <v>0.61236144599999998</v>
      </c>
      <c r="T402">
        <v>306</v>
      </c>
      <c r="U402" s="1">
        <v>1.4632634E-2</v>
      </c>
      <c r="V402" s="45" t="str">
        <f t="shared" si="6"/>
        <v/>
      </c>
    </row>
    <row r="403" spans="1:22" x14ac:dyDescent="0.35">
      <c r="A403">
        <v>4</v>
      </c>
      <c r="B403">
        <v>70</v>
      </c>
      <c r="C403">
        <v>2000</v>
      </c>
      <c r="D403">
        <v>0.6</v>
      </c>
      <c r="E403" s="38">
        <v>20.243488119999999</v>
      </c>
      <c r="F403">
        <v>2</v>
      </c>
      <c r="G403" s="38">
        <v>26702.973480000001</v>
      </c>
      <c r="H403" s="38">
        <v>6622.6961719999999</v>
      </c>
      <c r="I403" s="28">
        <v>4000</v>
      </c>
      <c r="J403" s="38">
        <v>2622.6961719999999</v>
      </c>
      <c r="K403" s="1">
        <v>0.60398361899999997</v>
      </c>
      <c r="L403" s="38">
        <v>129.5575201</v>
      </c>
      <c r="M403" s="38">
        <v>8685.1337870000007</v>
      </c>
      <c r="N403" s="38">
        <v>8666.0198939999991</v>
      </c>
      <c r="O403" s="38">
        <v>1448.4971660000001</v>
      </c>
      <c r="P403" s="27">
        <v>606.80188980000003</v>
      </c>
      <c r="Q403" s="38">
        <v>673.82456920000004</v>
      </c>
      <c r="R403">
        <v>2</v>
      </c>
      <c r="S403" s="1">
        <v>0.59407905000000005</v>
      </c>
      <c r="T403">
        <v>301</v>
      </c>
      <c r="U403" s="1">
        <v>1.9237309000000001E-2</v>
      </c>
      <c r="V403" s="45" t="str">
        <f t="shared" si="6"/>
        <v/>
      </c>
    </row>
    <row r="404" spans="1:22" x14ac:dyDescent="0.35">
      <c r="A404">
        <v>4</v>
      </c>
      <c r="B404">
        <v>70</v>
      </c>
      <c r="C404">
        <v>2000</v>
      </c>
      <c r="D404">
        <v>0.6</v>
      </c>
      <c r="E404" s="38">
        <v>20.243488119999999</v>
      </c>
      <c r="F404">
        <v>3</v>
      </c>
      <c r="G404" s="38">
        <v>37617.50877</v>
      </c>
      <c r="H404" s="38">
        <v>7771.9927369999996</v>
      </c>
      <c r="I404" s="28">
        <v>4000</v>
      </c>
      <c r="J404" s="38">
        <v>3771.992737</v>
      </c>
      <c r="K404" s="1">
        <v>0.51466851999999996</v>
      </c>
      <c r="L404" s="38">
        <v>186.33114029999999</v>
      </c>
      <c r="M404" s="38">
        <v>13723.77737</v>
      </c>
      <c r="N404" s="38">
        <v>11895.546850000001</v>
      </c>
      <c r="O404" s="38">
        <v>2945.5644900000002</v>
      </c>
      <c r="P404" s="27">
        <v>606.80188980000003</v>
      </c>
      <c r="Q404" s="38">
        <v>673.82543620000001</v>
      </c>
      <c r="R404">
        <v>2</v>
      </c>
      <c r="S404" s="1">
        <v>0.81547183899999998</v>
      </c>
      <c r="T404">
        <v>212</v>
      </c>
      <c r="U404" s="1">
        <v>9.6285390000000002E-3</v>
      </c>
      <c r="V404" s="45">
        <f t="shared" si="6"/>
        <v>0.30452027202188026</v>
      </c>
    </row>
    <row r="405" spans="1:22" x14ac:dyDescent="0.35">
      <c r="A405">
        <v>4</v>
      </c>
      <c r="B405">
        <v>70</v>
      </c>
      <c r="C405">
        <v>2000</v>
      </c>
      <c r="D405">
        <v>0.4</v>
      </c>
      <c r="E405" s="38">
        <v>45.547848270000003</v>
      </c>
      <c r="F405">
        <v>1</v>
      </c>
      <c r="G405" s="38">
        <v>30111.3452</v>
      </c>
      <c r="H405" s="38">
        <v>6333.5136259999999</v>
      </c>
      <c r="I405" s="28">
        <v>2000</v>
      </c>
      <c r="J405" s="38">
        <v>4333.5136259999999</v>
      </c>
      <c r="K405" s="1">
        <v>0.31578048399999997</v>
      </c>
      <c r="L405" s="38">
        <v>95.141999139999996</v>
      </c>
      <c r="M405" s="38">
        <v>10979.814479999999</v>
      </c>
      <c r="N405" s="38">
        <v>10648.38256</v>
      </c>
      <c r="O405" s="38">
        <v>1063.720075</v>
      </c>
      <c r="P405" s="27">
        <v>606.80188980000003</v>
      </c>
      <c r="Q405" s="38">
        <v>479.11256109999999</v>
      </c>
      <c r="R405">
        <v>1</v>
      </c>
      <c r="S405" s="1">
        <v>0.72997536100000004</v>
      </c>
      <c r="T405">
        <v>21</v>
      </c>
      <c r="U405" s="1">
        <v>9.2833910000000002E-3</v>
      </c>
      <c r="V405" s="45" t="str">
        <f t="shared" si="6"/>
        <v/>
      </c>
    </row>
    <row r="406" spans="1:22" x14ac:dyDescent="0.35">
      <c r="A406">
        <v>4</v>
      </c>
      <c r="B406">
        <v>70</v>
      </c>
      <c r="C406">
        <v>2000</v>
      </c>
      <c r="D406">
        <v>0.4</v>
      </c>
      <c r="E406" s="38">
        <v>45.547848270000003</v>
      </c>
      <c r="F406">
        <v>2</v>
      </c>
      <c r="G406" s="38">
        <v>29505.601050000001</v>
      </c>
      <c r="H406" s="38">
        <v>6184.7047759999996</v>
      </c>
      <c r="I406" s="28">
        <v>2000</v>
      </c>
      <c r="J406" s="38">
        <v>4184.7047759999996</v>
      </c>
      <c r="K406" s="1">
        <v>0.32337841099999998</v>
      </c>
      <c r="L406" s="38">
        <v>91.874914970000006</v>
      </c>
      <c r="M406" s="38">
        <v>10834.333430000001</v>
      </c>
      <c r="N406" s="38">
        <v>10373.455809999999</v>
      </c>
      <c r="O406" s="38">
        <v>1027.1928399999999</v>
      </c>
      <c r="P406" s="27">
        <v>606.80188980000003</v>
      </c>
      <c r="Q406" s="38">
        <v>479.11231079999999</v>
      </c>
      <c r="R406">
        <v>1</v>
      </c>
      <c r="S406" s="1">
        <v>0.71112839000000005</v>
      </c>
      <c r="T406">
        <v>302</v>
      </c>
      <c r="U406" s="1">
        <v>8.4337715999999993E-2</v>
      </c>
      <c r="V406" s="45" t="str">
        <f t="shared" si="6"/>
        <v/>
      </c>
    </row>
    <row r="407" spans="1:22" x14ac:dyDescent="0.35">
      <c r="A407">
        <v>4</v>
      </c>
      <c r="B407">
        <v>70</v>
      </c>
      <c r="C407">
        <v>2000</v>
      </c>
      <c r="D407">
        <v>0.4</v>
      </c>
      <c r="E407" s="38">
        <v>45.547848270000003</v>
      </c>
      <c r="F407">
        <v>3</v>
      </c>
      <c r="G407" s="38">
        <v>42318.558129999998</v>
      </c>
      <c r="H407" s="38">
        <v>8024.2379069999997</v>
      </c>
      <c r="I407" s="28">
        <v>2000</v>
      </c>
      <c r="J407" s="38">
        <v>6024.2379069999997</v>
      </c>
      <c r="K407" s="1">
        <v>0.24924485299999999</v>
      </c>
      <c r="L407" s="38">
        <v>132.26110539999999</v>
      </c>
      <c r="M407" s="38">
        <v>17748.477340000001</v>
      </c>
      <c r="N407" s="38">
        <v>13368.95825</v>
      </c>
      <c r="O407" s="38">
        <v>2090.9413690000001</v>
      </c>
      <c r="P407" s="27">
        <v>606.80188980000003</v>
      </c>
      <c r="Q407" s="38">
        <v>479.14137199999999</v>
      </c>
      <c r="R407">
        <v>1</v>
      </c>
      <c r="S407" s="1">
        <v>0.91647816699999995</v>
      </c>
      <c r="T407">
        <v>300</v>
      </c>
      <c r="U407" s="1">
        <v>0.109573635</v>
      </c>
      <c r="V407" s="45">
        <f t="shared" si="6"/>
        <v>0.29015890964056218</v>
      </c>
    </row>
    <row r="408" spans="1:22" x14ac:dyDescent="0.35">
      <c r="A408">
        <v>4</v>
      </c>
      <c r="B408">
        <v>100</v>
      </c>
      <c r="C408">
        <v>500</v>
      </c>
      <c r="D408">
        <v>0.8</v>
      </c>
      <c r="E408" s="38">
        <v>3.1676588059999999</v>
      </c>
      <c r="F408">
        <v>1</v>
      </c>
      <c r="G408" s="38">
        <v>19771.978940000001</v>
      </c>
      <c r="H408" s="38">
        <v>3733.7581610000002</v>
      </c>
      <c r="I408" s="28">
        <v>3000</v>
      </c>
      <c r="J408" s="38">
        <v>733.75816099999997</v>
      </c>
      <c r="K408" s="1">
        <v>0.80347999800000003</v>
      </c>
      <c r="L408" s="38">
        <v>231.64043820000001</v>
      </c>
      <c r="M408" s="38">
        <v>5791.59998</v>
      </c>
      <c r="N408" s="38">
        <v>5889.6248439999999</v>
      </c>
      <c r="O408" s="38">
        <v>2589.819129</v>
      </c>
      <c r="P408" s="27">
        <v>606.80188980000003</v>
      </c>
      <c r="Q408" s="38">
        <v>1160.3749359999999</v>
      </c>
      <c r="R408">
        <v>6</v>
      </c>
      <c r="S408" s="1">
        <v>0.22299065500000001</v>
      </c>
      <c r="T408">
        <v>41</v>
      </c>
      <c r="U408" s="1">
        <v>9.8678399999999993E-3</v>
      </c>
      <c r="V408" s="45" t="str">
        <f t="shared" si="6"/>
        <v/>
      </c>
    </row>
    <row r="409" spans="1:22" x14ac:dyDescent="0.35">
      <c r="A409">
        <v>4</v>
      </c>
      <c r="B409">
        <v>100</v>
      </c>
      <c r="C409">
        <v>500</v>
      </c>
      <c r="D409">
        <v>0.8</v>
      </c>
      <c r="E409" s="38">
        <v>3.1676588059999999</v>
      </c>
      <c r="F409">
        <v>2</v>
      </c>
      <c r="G409" s="38">
        <v>19409.705910000001</v>
      </c>
      <c r="H409" s="38">
        <v>3146.7327780000001</v>
      </c>
      <c r="I409" s="28">
        <v>2500</v>
      </c>
      <c r="J409" s="38">
        <v>646.73277780000001</v>
      </c>
      <c r="K409" s="1">
        <v>0.79447483399999996</v>
      </c>
      <c r="L409" s="38">
        <v>204.1674285</v>
      </c>
      <c r="M409" s="38">
        <v>6118.6360969999996</v>
      </c>
      <c r="N409" s="38">
        <v>6186.5757210000002</v>
      </c>
      <c r="O409" s="38">
        <v>2282.6612749999999</v>
      </c>
      <c r="P409" s="27">
        <v>606.80188980000003</v>
      </c>
      <c r="Q409" s="38">
        <v>1068.2981440000001</v>
      </c>
      <c r="R409">
        <v>5</v>
      </c>
      <c r="S409" s="1">
        <v>0.23423369199999999</v>
      </c>
      <c r="T409">
        <v>65</v>
      </c>
      <c r="U409" s="1">
        <v>5.0192689999999998E-3</v>
      </c>
      <c r="V409" s="45" t="str">
        <f t="shared" si="6"/>
        <v/>
      </c>
    </row>
    <row r="410" spans="1:22" x14ac:dyDescent="0.35">
      <c r="A410">
        <v>4</v>
      </c>
      <c r="B410">
        <v>100</v>
      </c>
      <c r="C410">
        <v>500</v>
      </c>
      <c r="D410">
        <v>0.8</v>
      </c>
      <c r="E410" s="38">
        <v>3.1676588059999999</v>
      </c>
      <c r="F410">
        <v>3</v>
      </c>
      <c r="G410" s="38">
        <v>27463.52666</v>
      </c>
      <c r="H410" s="38">
        <v>3430.7634790000002</v>
      </c>
      <c r="I410" s="28">
        <v>2500</v>
      </c>
      <c r="J410" s="38">
        <v>930.76347910000004</v>
      </c>
      <c r="K410" s="1">
        <v>0.72870077300000002</v>
      </c>
      <c r="L410" s="38">
        <v>293.83323410000003</v>
      </c>
      <c r="M410" s="38">
        <v>8805.7346269999998</v>
      </c>
      <c r="N410" s="38">
        <v>8909.6959069999994</v>
      </c>
      <c r="O410" s="38">
        <v>4644.0562710000004</v>
      </c>
      <c r="P410" s="27">
        <v>606.80188980000003</v>
      </c>
      <c r="Q410" s="38">
        <v>1066.4744880000001</v>
      </c>
      <c r="R410">
        <v>5</v>
      </c>
      <c r="S410" s="1">
        <v>0.33733539499999998</v>
      </c>
      <c r="T410">
        <v>267</v>
      </c>
      <c r="U410" s="1">
        <v>9.1475140000000007E-3</v>
      </c>
      <c r="V410" s="45">
        <f t="shared" si="6"/>
        <v>0.29907234042795389</v>
      </c>
    </row>
    <row r="411" spans="1:22" x14ac:dyDescent="0.35">
      <c r="A411">
        <v>4</v>
      </c>
      <c r="B411">
        <v>100</v>
      </c>
      <c r="C411">
        <v>500</v>
      </c>
      <c r="D411">
        <v>0.6</v>
      </c>
      <c r="E411" s="38">
        <v>8.4470901509999994</v>
      </c>
      <c r="F411">
        <v>1</v>
      </c>
      <c r="G411" s="38">
        <v>20857.693090000001</v>
      </c>
      <c r="H411" s="38">
        <v>4291.276656</v>
      </c>
      <c r="I411" s="28">
        <v>2500</v>
      </c>
      <c r="J411" s="38">
        <v>1791.276656</v>
      </c>
      <c r="K411" s="1">
        <v>0.58257721399999995</v>
      </c>
      <c r="L411" s="38">
        <v>212.05842079999999</v>
      </c>
      <c r="M411" s="38">
        <v>6220.4038950000004</v>
      </c>
      <c r="N411" s="38">
        <v>6298.9222749999999</v>
      </c>
      <c r="O411" s="38">
        <v>2370.8852780000002</v>
      </c>
      <c r="P411" s="27">
        <v>606.80188980000003</v>
      </c>
      <c r="Q411" s="38">
        <v>1069.4030990000001</v>
      </c>
      <c r="R411">
        <v>5</v>
      </c>
      <c r="S411" s="1">
        <v>0.23848731300000001</v>
      </c>
      <c r="T411">
        <v>101</v>
      </c>
      <c r="U411" s="1">
        <v>9.3676499999999999E-3</v>
      </c>
      <c r="V411" s="45" t="str">
        <f t="shared" si="6"/>
        <v/>
      </c>
    </row>
    <row r="412" spans="1:22" x14ac:dyDescent="0.35">
      <c r="A412">
        <v>4</v>
      </c>
      <c r="B412">
        <v>100</v>
      </c>
      <c r="C412">
        <v>500</v>
      </c>
      <c r="D412">
        <v>0.6</v>
      </c>
      <c r="E412" s="38">
        <v>8.4470901509999994</v>
      </c>
      <c r="F412">
        <v>2</v>
      </c>
      <c r="G412" s="38">
        <v>20511.922600000002</v>
      </c>
      <c r="H412" s="38">
        <v>3547.2044179999998</v>
      </c>
      <c r="I412" s="28">
        <v>2000</v>
      </c>
      <c r="J412" s="38">
        <v>1547.204418</v>
      </c>
      <c r="K412" s="1">
        <v>0.56382428600000001</v>
      </c>
      <c r="L412" s="38">
        <v>183.16417190000001</v>
      </c>
      <c r="M412" s="38">
        <v>6646.1337789999998</v>
      </c>
      <c r="N412" s="38">
        <v>6710.5444870000001</v>
      </c>
      <c r="O412" s="38">
        <v>2047.8378459999999</v>
      </c>
      <c r="P412" s="27">
        <v>606.80188980000003</v>
      </c>
      <c r="Q412" s="38">
        <v>953.40018280000004</v>
      </c>
      <c r="R412">
        <v>4</v>
      </c>
      <c r="S412" s="1">
        <v>0.254071991</v>
      </c>
      <c r="T412">
        <v>225</v>
      </c>
      <c r="U412" s="1">
        <v>9.652753E-3</v>
      </c>
      <c r="V412" s="45" t="str">
        <f t="shared" si="6"/>
        <v/>
      </c>
    </row>
    <row r="413" spans="1:22" x14ac:dyDescent="0.35">
      <c r="A413">
        <v>4</v>
      </c>
      <c r="B413">
        <v>100</v>
      </c>
      <c r="C413">
        <v>500</v>
      </c>
      <c r="D413">
        <v>0.6</v>
      </c>
      <c r="E413" s="38">
        <v>8.4470901509999994</v>
      </c>
      <c r="F413">
        <v>3</v>
      </c>
      <c r="G413" s="38">
        <v>29093.041160000001</v>
      </c>
      <c r="H413" s="38">
        <v>4990.2670459999999</v>
      </c>
      <c r="I413" s="28">
        <v>2500</v>
      </c>
      <c r="J413" s="38">
        <v>2490.2670459999999</v>
      </c>
      <c r="K413" s="1">
        <v>0.50097519400000001</v>
      </c>
      <c r="L413" s="38">
        <v>294.80765409999998</v>
      </c>
      <c r="M413" s="38">
        <v>8834.8461729999999</v>
      </c>
      <c r="N413" s="38">
        <v>8932.0205839999999</v>
      </c>
      <c r="O413" s="38">
        <v>4660.0210260000003</v>
      </c>
      <c r="P413" s="27">
        <v>606.80188980000003</v>
      </c>
      <c r="Q413" s="38">
        <v>1069.0844440000001</v>
      </c>
      <c r="R413">
        <v>5</v>
      </c>
      <c r="S413" s="1">
        <v>0.338180643</v>
      </c>
      <c r="T413">
        <v>301</v>
      </c>
      <c r="U413" s="1">
        <v>1.1729987000000001E-2</v>
      </c>
      <c r="V413" s="45">
        <f t="shared" si="6"/>
        <v>0.29675341008709294</v>
      </c>
    </row>
    <row r="414" spans="1:22" x14ac:dyDescent="0.35">
      <c r="A414">
        <v>4</v>
      </c>
      <c r="B414">
        <v>100</v>
      </c>
      <c r="C414">
        <v>500</v>
      </c>
      <c r="D414">
        <v>0.4</v>
      </c>
      <c r="E414" s="38">
        <v>19.005952839999999</v>
      </c>
      <c r="F414">
        <v>1</v>
      </c>
      <c r="G414" s="38">
        <v>22897.596720000001</v>
      </c>
      <c r="H414" s="38">
        <v>5611.2540259999996</v>
      </c>
      <c r="I414" s="28">
        <v>2000</v>
      </c>
      <c r="J414" s="38">
        <v>3611.2540260000001</v>
      </c>
      <c r="K414" s="1">
        <v>0.35642656499999997</v>
      </c>
      <c r="L414" s="38">
        <v>190.0064696</v>
      </c>
      <c r="M414" s="38">
        <v>6768.3588810000001</v>
      </c>
      <c r="N414" s="38">
        <v>6829.9583359999997</v>
      </c>
      <c r="O414" s="38">
        <v>2124.3369360000002</v>
      </c>
      <c r="P414" s="27">
        <v>606.80188980000003</v>
      </c>
      <c r="Q414" s="38">
        <v>956.88665479999997</v>
      </c>
      <c r="R414">
        <v>4</v>
      </c>
      <c r="S414" s="1">
        <v>0.258593191</v>
      </c>
      <c r="T414">
        <v>172</v>
      </c>
      <c r="U414" s="1">
        <v>9.8895619999999993E-3</v>
      </c>
      <c r="V414" s="45" t="str">
        <f t="shared" si="6"/>
        <v/>
      </c>
    </row>
    <row r="415" spans="1:22" x14ac:dyDescent="0.35">
      <c r="A415">
        <v>4</v>
      </c>
      <c r="B415">
        <v>100</v>
      </c>
      <c r="C415">
        <v>500</v>
      </c>
      <c r="D415">
        <v>0.4</v>
      </c>
      <c r="E415" s="38">
        <v>19.005952839999999</v>
      </c>
      <c r="F415">
        <v>2</v>
      </c>
      <c r="G415" s="38">
        <v>22438.870309999998</v>
      </c>
      <c r="H415" s="38">
        <v>5484.7724159999998</v>
      </c>
      <c r="I415" s="28">
        <v>2000</v>
      </c>
      <c r="J415" s="38">
        <v>3484.7724159999998</v>
      </c>
      <c r="K415" s="1">
        <v>0.36464594099999997</v>
      </c>
      <c r="L415" s="38">
        <v>183.35162120000001</v>
      </c>
      <c r="M415" s="38">
        <v>6640.4349990000001</v>
      </c>
      <c r="N415" s="38">
        <v>6699.9134160000003</v>
      </c>
      <c r="O415" s="38">
        <v>2049.9335999999998</v>
      </c>
      <c r="P415" s="27">
        <v>606.80188980000003</v>
      </c>
      <c r="Q415" s="38">
        <v>957.01398600000005</v>
      </c>
      <c r="R415">
        <v>4</v>
      </c>
      <c r="S415" s="1">
        <v>0.25366948099999997</v>
      </c>
      <c r="T415">
        <v>281</v>
      </c>
      <c r="U415" s="1">
        <v>9.9150450000000008E-3</v>
      </c>
      <c r="V415" s="45" t="str">
        <f t="shared" si="6"/>
        <v/>
      </c>
    </row>
    <row r="416" spans="1:22" x14ac:dyDescent="0.35">
      <c r="A416">
        <v>4</v>
      </c>
      <c r="B416">
        <v>100</v>
      </c>
      <c r="C416">
        <v>500</v>
      </c>
      <c r="D416">
        <v>0.4</v>
      </c>
      <c r="E416" s="38">
        <v>19.005952839999999</v>
      </c>
      <c r="F416">
        <v>3</v>
      </c>
      <c r="G416" s="38">
        <v>32623.54247</v>
      </c>
      <c r="H416" s="38">
        <v>6901.4349700000002</v>
      </c>
      <c r="I416" s="28">
        <v>2000</v>
      </c>
      <c r="J416" s="38">
        <v>4901.4349700000002</v>
      </c>
      <c r="K416" s="1">
        <v>0.28979480499999999</v>
      </c>
      <c r="L416" s="38">
        <v>257.88945960000001</v>
      </c>
      <c r="M416" s="38">
        <v>10013.835520000001</v>
      </c>
      <c r="N416" s="38">
        <v>10093.762059999999</v>
      </c>
      <c r="O416" s="38">
        <v>4075.4165149999999</v>
      </c>
      <c r="P416" s="27">
        <v>606.80188980000003</v>
      </c>
      <c r="Q416" s="38">
        <v>932.29151520000005</v>
      </c>
      <c r="R416">
        <v>4</v>
      </c>
      <c r="S416" s="1">
        <v>0.38216604100000001</v>
      </c>
      <c r="T416">
        <v>300</v>
      </c>
      <c r="U416" s="1">
        <v>3.6065391000000002E-2</v>
      </c>
      <c r="V416" s="45">
        <f t="shared" si="6"/>
        <v>0.28041277569307765</v>
      </c>
    </row>
    <row r="417" spans="1:22" x14ac:dyDescent="0.35">
      <c r="A417">
        <v>4</v>
      </c>
      <c r="B417">
        <v>100</v>
      </c>
      <c r="C417">
        <v>1000</v>
      </c>
      <c r="D417">
        <v>0.8</v>
      </c>
      <c r="E417" s="38">
        <v>5.3525792570000004</v>
      </c>
      <c r="F417">
        <v>1</v>
      </c>
      <c r="G417" s="38">
        <v>22391.39214</v>
      </c>
      <c r="H417" s="38">
        <v>5016.725539</v>
      </c>
      <c r="I417" s="28">
        <v>4000</v>
      </c>
      <c r="J417" s="38">
        <v>1016.725539</v>
      </c>
      <c r="K417" s="1">
        <v>0.79733283600000004</v>
      </c>
      <c r="L417" s="38">
        <v>189.95024369999999</v>
      </c>
      <c r="M417" s="38">
        <v>6814.5000689999997</v>
      </c>
      <c r="N417" s="38">
        <v>6873.573257</v>
      </c>
      <c r="O417" s="38">
        <v>2123.7096750000001</v>
      </c>
      <c r="P417" s="27">
        <v>606.80188980000003</v>
      </c>
      <c r="Q417" s="38">
        <v>956.08170840000002</v>
      </c>
      <c r="R417">
        <v>4</v>
      </c>
      <c r="S417" s="1">
        <v>0.26024452199999998</v>
      </c>
      <c r="T417">
        <v>36</v>
      </c>
      <c r="U417" s="1">
        <v>9.4408270000000006E-3</v>
      </c>
      <c r="V417" s="45" t="str">
        <f t="shared" si="6"/>
        <v/>
      </c>
    </row>
    <row r="418" spans="1:22" x14ac:dyDescent="0.35">
      <c r="A418">
        <v>4</v>
      </c>
      <c r="B418">
        <v>100</v>
      </c>
      <c r="C418">
        <v>1000</v>
      </c>
      <c r="D418">
        <v>0.8</v>
      </c>
      <c r="E418" s="38">
        <v>5.3525792570000004</v>
      </c>
      <c r="F418">
        <v>2</v>
      </c>
      <c r="G418" s="38">
        <v>21951.233459999999</v>
      </c>
      <c r="H418" s="38">
        <v>4980.6309719999999</v>
      </c>
      <c r="I418" s="28">
        <v>4000</v>
      </c>
      <c r="J418" s="38">
        <v>980.63097210000001</v>
      </c>
      <c r="K418" s="1">
        <v>0.80311109599999997</v>
      </c>
      <c r="L418" s="38">
        <v>183.20716530000001</v>
      </c>
      <c r="M418" s="38">
        <v>6652.9944230000001</v>
      </c>
      <c r="N418" s="38">
        <v>6706.2664530000002</v>
      </c>
      <c r="O418" s="38">
        <v>2048.3184769999998</v>
      </c>
      <c r="P418" s="27">
        <v>606.80188980000003</v>
      </c>
      <c r="Q418" s="38">
        <v>956.22124450000001</v>
      </c>
      <c r="R418">
        <v>4</v>
      </c>
      <c r="S418" s="1">
        <v>0.25391001699999999</v>
      </c>
      <c r="T418">
        <v>52</v>
      </c>
      <c r="U418" s="1">
        <v>5.712969E-3</v>
      </c>
      <c r="V418" s="45" t="str">
        <f t="shared" si="6"/>
        <v/>
      </c>
    </row>
    <row r="419" spans="1:22" x14ac:dyDescent="0.35">
      <c r="A419">
        <v>4</v>
      </c>
      <c r="B419">
        <v>100</v>
      </c>
      <c r="C419">
        <v>1000</v>
      </c>
      <c r="D419">
        <v>0.8</v>
      </c>
      <c r="E419" s="38">
        <v>5.3525792570000004</v>
      </c>
      <c r="F419">
        <v>3</v>
      </c>
      <c r="G419" s="38">
        <v>30467.385429999998</v>
      </c>
      <c r="H419" s="38">
        <v>5413.9124840000004</v>
      </c>
      <c r="I419" s="28">
        <v>4000</v>
      </c>
      <c r="J419" s="38">
        <v>1413.9124839999999</v>
      </c>
      <c r="K419" s="1">
        <v>0.73883721099999999</v>
      </c>
      <c r="L419" s="38">
        <v>264.15533790000001</v>
      </c>
      <c r="M419" s="38">
        <v>9621.3821399999997</v>
      </c>
      <c r="N419" s="38">
        <v>9693.2916310000001</v>
      </c>
      <c r="O419" s="38">
        <v>4175.9193729999997</v>
      </c>
      <c r="P419" s="27">
        <v>606.80188980000003</v>
      </c>
      <c r="Q419" s="38">
        <v>956.07790799999998</v>
      </c>
      <c r="R419">
        <v>4</v>
      </c>
      <c r="S419" s="1">
        <v>0.36700358700000002</v>
      </c>
      <c r="T419">
        <v>300</v>
      </c>
      <c r="U419" s="1">
        <v>1.6589639999999999E-2</v>
      </c>
      <c r="V419" s="45">
        <f t="shared" si="6"/>
        <v>0.31290975629553158</v>
      </c>
    </row>
    <row r="420" spans="1:22" x14ac:dyDescent="0.35">
      <c r="A420">
        <v>4</v>
      </c>
      <c r="B420">
        <v>100</v>
      </c>
      <c r="C420">
        <v>1000</v>
      </c>
      <c r="D420">
        <v>0.6</v>
      </c>
      <c r="E420" s="38">
        <v>14.27354469</v>
      </c>
      <c r="F420">
        <v>1</v>
      </c>
      <c r="G420" s="38">
        <v>23998.409070000002</v>
      </c>
      <c r="H420" s="38">
        <v>6712.0660429999998</v>
      </c>
      <c r="I420" s="28">
        <v>4000</v>
      </c>
      <c r="J420" s="38">
        <v>2712.0660429999998</v>
      </c>
      <c r="K420" s="1">
        <v>0.59594169299999999</v>
      </c>
      <c r="L420" s="38">
        <v>190.0064696</v>
      </c>
      <c r="M420" s="38">
        <v>6768.3588810000001</v>
      </c>
      <c r="N420" s="38">
        <v>6829.9583359999997</v>
      </c>
      <c r="O420" s="38">
        <v>2124.337117</v>
      </c>
      <c r="P420" s="27">
        <v>606.80188980000003</v>
      </c>
      <c r="Q420" s="38">
        <v>956.88680360000001</v>
      </c>
      <c r="R420">
        <v>4</v>
      </c>
      <c r="S420" s="1">
        <v>0.258593191</v>
      </c>
      <c r="T420">
        <v>94</v>
      </c>
      <c r="U420" s="1">
        <v>7.0904510000000002E-3</v>
      </c>
      <c r="V420" s="45" t="str">
        <f t="shared" si="6"/>
        <v/>
      </c>
    </row>
    <row r="421" spans="1:22" x14ac:dyDescent="0.35">
      <c r="A421">
        <v>4</v>
      </c>
      <c r="B421">
        <v>100</v>
      </c>
      <c r="C421">
        <v>1000</v>
      </c>
      <c r="D421">
        <v>0.6</v>
      </c>
      <c r="E421" s="38">
        <v>14.27354469</v>
      </c>
      <c r="F421">
        <v>2</v>
      </c>
      <c r="G421" s="38">
        <v>23535.549220000001</v>
      </c>
      <c r="H421" s="38">
        <v>6612.1234910000003</v>
      </c>
      <c r="I421" s="28">
        <v>4000</v>
      </c>
      <c r="J421" s="38">
        <v>2612.1234909999998</v>
      </c>
      <c r="K421" s="1">
        <v>0.60494937900000001</v>
      </c>
      <c r="L421" s="38">
        <v>183.0045403</v>
      </c>
      <c r="M421" s="38">
        <v>6630.2482719999998</v>
      </c>
      <c r="N421" s="38">
        <v>6689.4084670000002</v>
      </c>
      <c r="O421" s="38">
        <v>2046.0529670000001</v>
      </c>
      <c r="P421" s="27">
        <v>606.80188980000003</v>
      </c>
      <c r="Q421" s="38">
        <v>950.91413220000004</v>
      </c>
      <c r="R421">
        <v>4</v>
      </c>
      <c r="S421" s="1">
        <v>0.25327174699999999</v>
      </c>
      <c r="T421">
        <v>300</v>
      </c>
      <c r="U421" s="1">
        <v>1.2168145E-2</v>
      </c>
      <c r="V421" s="45" t="str">
        <f t="shared" si="6"/>
        <v/>
      </c>
    </row>
    <row r="422" spans="1:22" x14ac:dyDescent="0.35">
      <c r="A422">
        <v>4</v>
      </c>
      <c r="B422">
        <v>100</v>
      </c>
      <c r="C422">
        <v>1000</v>
      </c>
      <c r="D422">
        <v>0.6</v>
      </c>
      <c r="E422" s="38">
        <v>14.27354469</v>
      </c>
      <c r="F422">
        <v>3</v>
      </c>
      <c r="G422" s="38">
        <v>33778.923309999998</v>
      </c>
      <c r="H422" s="38">
        <v>9191.2434830000002</v>
      </c>
      <c r="I422" s="28">
        <v>5000</v>
      </c>
      <c r="J422" s="38">
        <v>4191.2434830000002</v>
      </c>
      <c r="K422" s="1">
        <v>0.54399603399999996</v>
      </c>
      <c r="L422" s="38">
        <v>293.63717650000001</v>
      </c>
      <c r="M422" s="38">
        <v>9086.1565800000008</v>
      </c>
      <c r="N422" s="38">
        <v>9190.7384060000004</v>
      </c>
      <c r="O422" s="38">
        <v>4641.4318199999998</v>
      </c>
      <c r="P422" s="27">
        <v>606.80188980000003</v>
      </c>
      <c r="Q422" s="38">
        <v>1062.5511369999999</v>
      </c>
      <c r="R422">
        <v>5</v>
      </c>
      <c r="S422" s="1">
        <v>0.34797611499999997</v>
      </c>
      <c r="T422">
        <v>300</v>
      </c>
      <c r="U422" s="1">
        <v>0.107976672</v>
      </c>
      <c r="V422" s="45">
        <f t="shared" si="6"/>
        <v>0.28937280787940883</v>
      </c>
    </row>
    <row r="423" spans="1:22" x14ac:dyDescent="0.35">
      <c r="A423">
        <v>4</v>
      </c>
      <c r="B423">
        <v>100</v>
      </c>
      <c r="C423">
        <v>1000</v>
      </c>
      <c r="D423">
        <v>0.4</v>
      </c>
      <c r="E423" s="38">
        <v>32.115475539999998</v>
      </c>
      <c r="F423">
        <v>1</v>
      </c>
      <c r="G423" s="38">
        <v>27111.710589999999</v>
      </c>
      <c r="H423" s="38">
        <v>6300.3164420000003</v>
      </c>
      <c r="I423" s="28">
        <v>2000</v>
      </c>
      <c r="J423" s="38">
        <v>4300.3164420000003</v>
      </c>
      <c r="K423" s="1">
        <v>0.317444373</v>
      </c>
      <c r="L423" s="38">
        <v>133.90168729999999</v>
      </c>
      <c r="M423" s="38">
        <v>9001.4764680000008</v>
      </c>
      <c r="N423" s="38">
        <v>9032.2247090000001</v>
      </c>
      <c r="O423" s="38">
        <v>1497.06646</v>
      </c>
      <c r="P423" s="27">
        <v>606.80188980000003</v>
      </c>
      <c r="Q423" s="38">
        <v>673.82462290000001</v>
      </c>
      <c r="R423">
        <v>2</v>
      </c>
      <c r="S423" s="1">
        <v>0.341974532</v>
      </c>
      <c r="T423">
        <v>300</v>
      </c>
      <c r="U423" s="1">
        <v>3.9888209000000001E-2</v>
      </c>
      <c r="V423" s="45" t="str">
        <f t="shared" si="6"/>
        <v/>
      </c>
    </row>
    <row r="424" spans="1:22" x14ac:dyDescent="0.35">
      <c r="A424">
        <v>4</v>
      </c>
      <c r="B424">
        <v>100</v>
      </c>
      <c r="C424">
        <v>1000</v>
      </c>
      <c r="D424">
        <v>0.4</v>
      </c>
      <c r="E424" s="38">
        <v>32.115475539999998</v>
      </c>
      <c r="F424">
        <v>2</v>
      </c>
      <c r="G424" s="38">
        <v>26258.611779999999</v>
      </c>
      <c r="H424" s="38">
        <v>6165.3907380000001</v>
      </c>
      <c r="I424" s="28">
        <v>2000</v>
      </c>
      <c r="J424" s="38">
        <v>4165.3907380000001</v>
      </c>
      <c r="K424" s="1">
        <v>0.324391443</v>
      </c>
      <c r="L424" s="38">
        <v>129.70041449999999</v>
      </c>
      <c r="M424" s="38">
        <v>8666.69355</v>
      </c>
      <c r="N424" s="38">
        <v>8694.4168169999994</v>
      </c>
      <c r="O424" s="38">
        <v>1450.094973</v>
      </c>
      <c r="P424" s="27">
        <v>606.80188980000003</v>
      </c>
      <c r="Q424" s="38">
        <v>675.21381059999999</v>
      </c>
      <c r="R424">
        <v>2</v>
      </c>
      <c r="S424" s="1">
        <v>0.32918458299999998</v>
      </c>
      <c r="T424">
        <v>226</v>
      </c>
      <c r="U424" s="1">
        <v>8.8744730000000008E-3</v>
      </c>
      <c r="V424" s="45" t="str">
        <f t="shared" si="6"/>
        <v/>
      </c>
    </row>
    <row r="425" spans="1:22" x14ac:dyDescent="0.35">
      <c r="A425">
        <v>4</v>
      </c>
      <c r="B425">
        <v>100</v>
      </c>
      <c r="C425">
        <v>1000</v>
      </c>
      <c r="D425">
        <v>0.4</v>
      </c>
      <c r="E425" s="38">
        <v>32.115475539999998</v>
      </c>
      <c r="F425">
        <v>3</v>
      </c>
      <c r="G425" s="38">
        <v>37997.99927</v>
      </c>
      <c r="H425" s="38">
        <v>12486.39568</v>
      </c>
      <c r="I425" s="28">
        <v>4000</v>
      </c>
      <c r="J425" s="38">
        <v>8486.3956820000003</v>
      </c>
      <c r="K425" s="1">
        <v>0.32034865000000001</v>
      </c>
      <c r="L425" s="38">
        <v>264.24630059999998</v>
      </c>
      <c r="M425" s="38">
        <v>9853.5749799999994</v>
      </c>
      <c r="N425" s="38">
        <v>9919.8550529999993</v>
      </c>
      <c r="O425" s="38">
        <v>4176.7790009999999</v>
      </c>
      <c r="P425" s="27">
        <v>606.80188980000003</v>
      </c>
      <c r="Q425" s="38">
        <v>954.592669</v>
      </c>
      <c r="R425">
        <v>4</v>
      </c>
      <c r="S425" s="1">
        <v>0.37558164199999999</v>
      </c>
      <c r="T425">
        <v>300</v>
      </c>
      <c r="U425" s="1">
        <v>6.5852943999999997E-2</v>
      </c>
      <c r="V425" s="45">
        <f t="shared" si="6"/>
        <v>0.28803129562209528</v>
      </c>
    </row>
    <row r="426" spans="1:22" x14ac:dyDescent="0.35">
      <c r="A426">
        <v>4</v>
      </c>
      <c r="B426">
        <v>100</v>
      </c>
      <c r="C426">
        <v>2000</v>
      </c>
      <c r="D426">
        <v>0.8</v>
      </c>
      <c r="E426" s="38">
        <v>7.5834263679999996</v>
      </c>
      <c r="F426">
        <v>1</v>
      </c>
      <c r="G426" s="38">
        <v>25732.244070000001</v>
      </c>
      <c r="H426" s="38">
        <v>5017.5119329999998</v>
      </c>
      <c r="I426" s="28">
        <v>4000</v>
      </c>
      <c r="J426" s="38">
        <v>1017.511933</v>
      </c>
      <c r="K426" s="1">
        <v>0.79720787000000004</v>
      </c>
      <c r="L426" s="38">
        <v>134.1755081</v>
      </c>
      <c r="M426" s="38">
        <v>8953.7658429999992</v>
      </c>
      <c r="N426" s="38">
        <v>8978.8143610000006</v>
      </c>
      <c r="O426" s="38">
        <v>1500.1308059999999</v>
      </c>
      <c r="P426" s="27">
        <v>606.80188980000003</v>
      </c>
      <c r="Q426" s="38">
        <v>675.21923600000002</v>
      </c>
      <c r="R426">
        <v>2</v>
      </c>
      <c r="S426" s="1">
        <v>0.339952331</v>
      </c>
      <c r="T426">
        <v>60</v>
      </c>
      <c r="U426" s="1">
        <v>2.5187090000000001E-3</v>
      </c>
      <c r="V426" s="45" t="str">
        <f t="shared" si="6"/>
        <v/>
      </c>
    </row>
    <row r="427" spans="1:22" x14ac:dyDescent="0.35">
      <c r="A427">
        <v>4</v>
      </c>
      <c r="B427">
        <v>100</v>
      </c>
      <c r="C427">
        <v>2000</v>
      </c>
      <c r="D427">
        <v>0.8</v>
      </c>
      <c r="E427" s="38">
        <v>7.5834263679999996</v>
      </c>
      <c r="F427">
        <v>2</v>
      </c>
      <c r="G427" s="38">
        <v>25060.754410000001</v>
      </c>
      <c r="H427" s="38">
        <v>4982.4902089999996</v>
      </c>
      <c r="I427" s="28">
        <v>4000</v>
      </c>
      <c r="J427" s="38">
        <v>982.49020940000003</v>
      </c>
      <c r="K427" s="1">
        <v>0.80281141199999995</v>
      </c>
      <c r="L427" s="38">
        <v>129.5575201</v>
      </c>
      <c r="M427" s="38">
        <v>8658.5278689999996</v>
      </c>
      <c r="N427" s="38">
        <v>8690.6120219999993</v>
      </c>
      <c r="O427" s="38">
        <v>1448.497406</v>
      </c>
      <c r="P427" s="27">
        <v>606.80188980000003</v>
      </c>
      <c r="Q427" s="38">
        <v>673.82501330000002</v>
      </c>
      <c r="R427">
        <v>2</v>
      </c>
      <c r="S427" s="1">
        <v>0.32904052700000003</v>
      </c>
      <c r="T427">
        <v>106</v>
      </c>
      <c r="U427" s="1">
        <v>9.9166949999999997E-3</v>
      </c>
      <c r="V427" s="45" t="str">
        <f t="shared" si="6"/>
        <v/>
      </c>
    </row>
    <row r="428" spans="1:22" x14ac:dyDescent="0.35">
      <c r="A428">
        <v>4</v>
      </c>
      <c r="B428">
        <v>100</v>
      </c>
      <c r="C428">
        <v>2000</v>
      </c>
      <c r="D428">
        <v>0.8</v>
      </c>
      <c r="E428" s="38">
        <v>7.5834263679999996</v>
      </c>
      <c r="F428">
        <v>3</v>
      </c>
      <c r="G428" s="38">
        <v>34912.696770000002</v>
      </c>
      <c r="H428" s="38">
        <v>5415.2612769999996</v>
      </c>
      <c r="I428" s="28">
        <v>4000</v>
      </c>
      <c r="J428" s="38">
        <v>1415.2612770000001</v>
      </c>
      <c r="K428" s="1">
        <v>0.73865318700000004</v>
      </c>
      <c r="L428" s="38">
        <v>186.62507909999999</v>
      </c>
      <c r="M428" s="38">
        <v>12612.445100000001</v>
      </c>
      <c r="N428" s="38">
        <v>12652.99397</v>
      </c>
      <c r="O428" s="38">
        <v>2950.0776639999999</v>
      </c>
      <c r="P428" s="27">
        <v>606.80188980000003</v>
      </c>
      <c r="Q428" s="38">
        <v>675.11687129999996</v>
      </c>
      <c r="R428">
        <v>2</v>
      </c>
      <c r="S428" s="1">
        <v>0.479062671</v>
      </c>
      <c r="T428">
        <v>157</v>
      </c>
      <c r="U428" s="1">
        <v>9.0228129999999993E-3</v>
      </c>
      <c r="V428" s="45">
        <f t="shared" si="6"/>
        <v>0.31264745506711811</v>
      </c>
    </row>
    <row r="429" spans="1:22" x14ac:dyDescent="0.35">
      <c r="A429">
        <v>4</v>
      </c>
      <c r="B429">
        <v>100</v>
      </c>
      <c r="C429">
        <v>2000</v>
      </c>
      <c r="D429">
        <v>0.6</v>
      </c>
      <c r="E429" s="38">
        <v>20.222470319999999</v>
      </c>
      <c r="F429">
        <v>1</v>
      </c>
      <c r="G429" s="38">
        <v>27395.14041</v>
      </c>
      <c r="H429" s="38">
        <v>6711.9359599999998</v>
      </c>
      <c r="I429" s="28">
        <v>4000</v>
      </c>
      <c r="J429" s="38">
        <v>2711.9359599999998</v>
      </c>
      <c r="K429" s="1">
        <v>0.59595324299999997</v>
      </c>
      <c r="L429" s="38">
        <v>134.10507469999999</v>
      </c>
      <c r="M429" s="38">
        <v>8934.7908889999999</v>
      </c>
      <c r="N429" s="38">
        <v>8967.1613500000003</v>
      </c>
      <c r="O429" s="38">
        <v>1499.3403860000001</v>
      </c>
      <c r="P429" s="27">
        <v>606.80188980000003</v>
      </c>
      <c r="Q429" s="38">
        <v>675.10993699999995</v>
      </c>
      <c r="R429">
        <v>2</v>
      </c>
      <c r="S429" s="1">
        <v>0.33951112900000002</v>
      </c>
      <c r="T429">
        <v>239</v>
      </c>
      <c r="U429" s="1">
        <v>9.9010209999999994E-3</v>
      </c>
      <c r="V429" s="45" t="str">
        <f t="shared" si="6"/>
        <v/>
      </c>
    </row>
    <row r="430" spans="1:22" x14ac:dyDescent="0.35">
      <c r="A430">
        <v>4</v>
      </c>
      <c r="B430">
        <v>100</v>
      </c>
      <c r="C430">
        <v>2000</v>
      </c>
      <c r="D430">
        <v>0.6</v>
      </c>
      <c r="E430" s="38">
        <v>20.222470319999999</v>
      </c>
      <c r="F430">
        <v>2</v>
      </c>
      <c r="G430" s="38">
        <v>27050.766199999998</v>
      </c>
      <c r="H430" s="38">
        <v>6625.2637379999996</v>
      </c>
      <c r="I430" s="28">
        <v>4000</v>
      </c>
      <c r="J430" s="38">
        <v>2625.2637380000001</v>
      </c>
      <c r="K430" s="1">
        <v>0.60374954999999997</v>
      </c>
      <c r="L430" s="38">
        <v>129.81913599999999</v>
      </c>
      <c r="M430" s="38">
        <v>8831.1405489999997</v>
      </c>
      <c r="N430" s="38">
        <v>8859.9718219999995</v>
      </c>
      <c r="O430" s="38">
        <v>1451.422137</v>
      </c>
      <c r="P430" s="27">
        <v>606.80188980000003</v>
      </c>
      <c r="Q430" s="38">
        <v>676.1660617</v>
      </c>
      <c r="R430">
        <v>2</v>
      </c>
      <c r="S430" s="1">
        <v>0.33545276099999999</v>
      </c>
      <c r="T430">
        <v>300</v>
      </c>
      <c r="U430" s="1">
        <v>4.0672801000000001E-2</v>
      </c>
      <c r="V430" s="45" t="str">
        <f t="shared" si="6"/>
        <v/>
      </c>
    </row>
    <row r="431" spans="1:22" x14ac:dyDescent="0.35">
      <c r="A431">
        <v>4</v>
      </c>
      <c r="B431">
        <v>100</v>
      </c>
      <c r="C431">
        <v>2000</v>
      </c>
      <c r="D431">
        <v>0.6</v>
      </c>
      <c r="E431" s="38">
        <v>20.222470319999999</v>
      </c>
      <c r="F431">
        <v>3</v>
      </c>
      <c r="G431" s="38">
        <v>38263.205300000001</v>
      </c>
      <c r="H431" s="38">
        <v>10603.24178</v>
      </c>
      <c r="I431" s="28">
        <v>6000</v>
      </c>
      <c r="J431" s="38">
        <v>4603.2417800000003</v>
      </c>
      <c r="K431" s="1">
        <v>0.56586467799999995</v>
      </c>
      <c r="L431" s="38">
        <v>227.6300397</v>
      </c>
      <c r="M431" s="38">
        <v>11291.297500000001</v>
      </c>
      <c r="N431" s="38">
        <v>11337.037329999999</v>
      </c>
      <c r="O431" s="38">
        <v>3598.5844579999998</v>
      </c>
      <c r="P431" s="27">
        <v>606.80188980000003</v>
      </c>
      <c r="Q431" s="38">
        <v>826.24234060000003</v>
      </c>
      <c r="R431">
        <v>3</v>
      </c>
      <c r="S431" s="1">
        <v>0.42923843900000003</v>
      </c>
      <c r="T431">
        <v>300</v>
      </c>
      <c r="U431" s="1">
        <v>7.6050187000000005E-2</v>
      </c>
      <c r="V431" s="45">
        <f t="shared" si="6"/>
        <v>0.29722530705417155</v>
      </c>
    </row>
    <row r="432" spans="1:22" x14ac:dyDescent="0.35">
      <c r="A432">
        <v>4</v>
      </c>
      <c r="B432">
        <v>100</v>
      </c>
      <c r="C432">
        <v>2000</v>
      </c>
      <c r="D432">
        <v>0.4</v>
      </c>
      <c r="E432" s="38">
        <v>45.500558210000001</v>
      </c>
      <c r="F432">
        <v>1</v>
      </c>
      <c r="G432" s="38">
        <v>30078.506399999998</v>
      </c>
      <c r="H432" s="38">
        <v>6329.0152440000002</v>
      </c>
      <c r="I432" s="28">
        <v>2000</v>
      </c>
      <c r="J432" s="38">
        <v>4329.0152440000002</v>
      </c>
      <c r="K432" s="1">
        <v>0.31600492699999999</v>
      </c>
      <c r="L432" s="38">
        <v>95.141999139999996</v>
      </c>
      <c r="M432" s="38">
        <v>10792.10061</v>
      </c>
      <c r="N432" s="38">
        <v>10807.75309</v>
      </c>
      <c r="O432" s="38">
        <v>1063.721061</v>
      </c>
      <c r="P432" s="27">
        <v>606.80188980000003</v>
      </c>
      <c r="Q432" s="38">
        <v>479.11450129999997</v>
      </c>
      <c r="R432">
        <v>1</v>
      </c>
      <c r="S432" s="1">
        <v>0.40919888799999998</v>
      </c>
      <c r="T432">
        <v>20</v>
      </c>
      <c r="U432" s="1">
        <v>9.4633059999999995E-3</v>
      </c>
      <c r="V432" s="45" t="str">
        <f t="shared" si="6"/>
        <v/>
      </c>
    </row>
    <row r="433" spans="1:22" x14ac:dyDescent="0.35">
      <c r="A433">
        <v>4</v>
      </c>
      <c r="B433">
        <v>100</v>
      </c>
      <c r="C433">
        <v>2000</v>
      </c>
      <c r="D433">
        <v>0.4</v>
      </c>
      <c r="E433" s="38">
        <v>45.500558210000001</v>
      </c>
      <c r="F433">
        <v>2</v>
      </c>
      <c r="G433" s="38">
        <v>29470.511839999999</v>
      </c>
      <c r="H433" s="38">
        <v>6180.3604249999999</v>
      </c>
      <c r="I433" s="28">
        <v>2000</v>
      </c>
      <c r="J433" s="38">
        <v>4180.3604249999999</v>
      </c>
      <c r="K433" s="1">
        <v>0.32360572199999998</v>
      </c>
      <c r="L433" s="38">
        <v>91.874914970000006</v>
      </c>
      <c r="M433" s="38">
        <v>10581.62372</v>
      </c>
      <c r="N433" s="38">
        <v>10595.40776</v>
      </c>
      <c r="O433" s="38">
        <v>1027.1961229999999</v>
      </c>
      <c r="P433" s="27">
        <v>606.80188980000003</v>
      </c>
      <c r="Q433" s="38">
        <v>479.12191940000002</v>
      </c>
      <c r="R433">
        <v>1</v>
      </c>
      <c r="S433" s="1">
        <v>0.40115915299999999</v>
      </c>
      <c r="T433">
        <v>300</v>
      </c>
      <c r="U433" s="1">
        <v>4.5605196000000001E-2</v>
      </c>
      <c r="V433" s="45" t="str">
        <f t="shared" si="6"/>
        <v/>
      </c>
    </row>
    <row r="434" spans="1:22" x14ac:dyDescent="0.35">
      <c r="A434">
        <v>4</v>
      </c>
      <c r="B434">
        <v>100</v>
      </c>
      <c r="C434">
        <v>2000</v>
      </c>
      <c r="D434">
        <v>0.4</v>
      </c>
      <c r="E434" s="38">
        <v>45.500558210000001</v>
      </c>
      <c r="F434">
        <v>3</v>
      </c>
      <c r="G434" s="38">
        <v>41693.95061</v>
      </c>
      <c r="H434" s="38">
        <v>8017.9541419999996</v>
      </c>
      <c r="I434" s="28">
        <v>2000</v>
      </c>
      <c r="J434" s="38">
        <v>6017.9541419999996</v>
      </c>
      <c r="K434" s="1">
        <v>0.24944018900000001</v>
      </c>
      <c r="L434" s="38">
        <v>132.26110539999999</v>
      </c>
      <c r="M434" s="38">
        <v>15239.999690000001</v>
      </c>
      <c r="N434" s="38">
        <v>15259.169980000001</v>
      </c>
      <c r="O434" s="38">
        <v>2090.9126959999999</v>
      </c>
      <c r="P434" s="27">
        <v>606.80188980000003</v>
      </c>
      <c r="Q434" s="38">
        <v>479.11220759999998</v>
      </c>
      <c r="R434">
        <v>1</v>
      </c>
      <c r="S434" s="1">
        <v>0.57773668</v>
      </c>
      <c r="T434">
        <v>300</v>
      </c>
      <c r="U434" s="1">
        <v>4.1729299999999997E-2</v>
      </c>
      <c r="V434" s="45">
        <f t="shared" si="6"/>
        <v>0.29983815279773113</v>
      </c>
    </row>
    <row r="435" spans="1:22" x14ac:dyDescent="0.35">
      <c r="A435">
        <v>5</v>
      </c>
      <c r="B435">
        <v>10</v>
      </c>
      <c r="C435">
        <v>500</v>
      </c>
      <c r="D435">
        <v>0.8</v>
      </c>
      <c r="E435" s="38">
        <v>3.3828106450000002</v>
      </c>
      <c r="F435">
        <v>1</v>
      </c>
      <c r="G435" s="38">
        <v>20731.342939999999</v>
      </c>
      <c r="H435" s="38">
        <v>3785.7234659999999</v>
      </c>
      <c r="I435" s="28">
        <v>3000</v>
      </c>
      <c r="J435" s="38">
        <v>785.72346630000004</v>
      </c>
      <c r="K435" s="1">
        <v>0.79245090799999995</v>
      </c>
      <c r="L435" s="38">
        <v>232.2694161</v>
      </c>
      <c r="M435" s="38">
        <v>7265.8894680000003</v>
      </c>
      <c r="N435" s="38">
        <v>5274.1244930000003</v>
      </c>
      <c r="O435" s="38">
        <v>2596.8510270000002</v>
      </c>
      <c r="P435" s="27">
        <v>613.87430119999999</v>
      </c>
      <c r="Q435" s="38">
        <v>1194.8801860000001</v>
      </c>
      <c r="R435">
        <v>6</v>
      </c>
      <c r="S435" s="1">
        <v>0.76048395899999999</v>
      </c>
      <c r="T435">
        <v>63</v>
      </c>
      <c r="U435" s="1">
        <v>6.0771310000000004E-3</v>
      </c>
      <c r="V435" s="45" t="str">
        <f t="shared" si="6"/>
        <v/>
      </c>
    </row>
    <row r="436" spans="1:22" x14ac:dyDescent="0.35">
      <c r="A436">
        <v>5</v>
      </c>
      <c r="B436">
        <v>10</v>
      </c>
      <c r="C436">
        <v>500</v>
      </c>
      <c r="D436">
        <v>0.8</v>
      </c>
      <c r="E436" s="38">
        <v>3.3828106450000002</v>
      </c>
      <c r="F436">
        <v>2</v>
      </c>
      <c r="G436" s="38">
        <v>20920.250080000002</v>
      </c>
      <c r="H436" s="38">
        <v>3772.4679679999999</v>
      </c>
      <c r="I436" s="28">
        <v>3000</v>
      </c>
      <c r="J436" s="38">
        <v>772.46796830000005</v>
      </c>
      <c r="K436" s="1">
        <v>0.79523538000000005</v>
      </c>
      <c r="L436" s="38">
        <v>228.35086770000001</v>
      </c>
      <c r="M436" s="38">
        <v>7366.1566819999998</v>
      </c>
      <c r="N436" s="38">
        <v>5423.2716979999996</v>
      </c>
      <c r="O436" s="38">
        <v>2553.0405260000002</v>
      </c>
      <c r="P436" s="27">
        <v>613.87430119999999</v>
      </c>
      <c r="Q436" s="38">
        <v>1191.438903</v>
      </c>
      <c r="R436">
        <v>6</v>
      </c>
      <c r="S436" s="1">
        <v>0.78198971900000003</v>
      </c>
      <c r="T436">
        <v>109</v>
      </c>
      <c r="U436" s="1">
        <v>9.5134269999999996E-3</v>
      </c>
      <c r="V436" s="45" t="str">
        <f t="shared" si="6"/>
        <v/>
      </c>
    </row>
    <row r="437" spans="1:22" x14ac:dyDescent="0.35">
      <c r="A437">
        <v>5</v>
      </c>
      <c r="B437">
        <v>10</v>
      </c>
      <c r="C437">
        <v>500</v>
      </c>
      <c r="D437">
        <v>0.8</v>
      </c>
      <c r="E437" s="38">
        <v>3.3828106450000002</v>
      </c>
      <c r="F437">
        <v>3</v>
      </c>
      <c r="G437" s="38">
        <v>30502.924889999998</v>
      </c>
      <c r="H437" s="38">
        <v>5247.6769409999997</v>
      </c>
      <c r="I437" s="28">
        <v>4000</v>
      </c>
      <c r="J437" s="38">
        <v>1247.6769409999999</v>
      </c>
      <c r="K437" s="1">
        <v>0.76224204399999995</v>
      </c>
      <c r="L437" s="38">
        <v>368.8284812</v>
      </c>
      <c r="M437" s="38">
        <v>11722.14025</v>
      </c>
      <c r="N437" s="38">
        <v>5748.7042719999999</v>
      </c>
      <c r="O437" s="38">
        <v>5827.0218530000002</v>
      </c>
      <c r="P437" s="27">
        <v>613.87430119999999</v>
      </c>
      <c r="Q437" s="38">
        <v>1343.507276</v>
      </c>
      <c r="R437">
        <v>8</v>
      </c>
      <c r="S437" s="1">
        <v>0.82891433299999995</v>
      </c>
      <c r="T437">
        <v>168</v>
      </c>
      <c r="U437" s="1">
        <v>9.5585349999999999E-3</v>
      </c>
      <c r="V437" s="45">
        <f t="shared" si="6"/>
        <v>0.26766486757533392</v>
      </c>
    </row>
    <row r="438" spans="1:22" x14ac:dyDescent="0.35">
      <c r="A438">
        <v>5</v>
      </c>
      <c r="B438">
        <v>10</v>
      </c>
      <c r="C438">
        <v>500</v>
      </c>
      <c r="D438">
        <v>0.6</v>
      </c>
      <c r="E438" s="38">
        <v>9.0208283859999998</v>
      </c>
      <c r="F438">
        <v>1</v>
      </c>
      <c r="G438" s="38">
        <v>21999.502369999998</v>
      </c>
      <c r="H438" s="38">
        <v>5089.3432910000001</v>
      </c>
      <c r="I438" s="28">
        <v>3000</v>
      </c>
      <c r="J438" s="38">
        <v>2089.3432910000001</v>
      </c>
      <c r="K438" s="1">
        <v>0.58946701499999998</v>
      </c>
      <c r="L438" s="38">
        <v>231.61323999999999</v>
      </c>
      <c r="M438" s="38">
        <v>7241.4321829999999</v>
      </c>
      <c r="N438" s="38">
        <v>5274.1244930000003</v>
      </c>
      <c r="O438" s="38">
        <v>2589.5147440000001</v>
      </c>
      <c r="P438" s="27">
        <v>613.87430119999999</v>
      </c>
      <c r="Q438" s="38">
        <v>1191.213354</v>
      </c>
      <c r="R438">
        <v>6</v>
      </c>
      <c r="S438" s="1">
        <v>0.76048395899999999</v>
      </c>
      <c r="T438">
        <v>67</v>
      </c>
      <c r="U438" s="1">
        <v>7.4994859999999997E-3</v>
      </c>
      <c r="V438" s="45" t="str">
        <f t="shared" si="6"/>
        <v/>
      </c>
    </row>
    <row r="439" spans="1:22" x14ac:dyDescent="0.35">
      <c r="A439">
        <v>5</v>
      </c>
      <c r="B439">
        <v>10</v>
      </c>
      <c r="C439">
        <v>500</v>
      </c>
      <c r="D439">
        <v>0.6</v>
      </c>
      <c r="E439" s="38">
        <v>9.0208283859999998</v>
      </c>
      <c r="F439">
        <v>2</v>
      </c>
      <c r="G439" s="38">
        <v>22115.778839999999</v>
      </c>
      <c r="H439" s="38">
        <v>4379.2672620000003</v>
      </c>
      <c r="I439" s="28">
        <v>2500</v>
      </c>
      <c r="J439" s="38">
        <v>1879.2672620000001</v>
      </c>
      <c r="K439" s="1">
        <v>0.57087175800000001</v>
      </c>
      <c r="L439" s="38">
        <v>208.3253302</v>
      </c>
      <c r="M439" s="38">
        <v>7950.3530069999997</v>
      </c>
      <c r="N439" s="38">
        <v>5763.7599380000001</v>
      </c>
      <c r="O439" s="38">
        <v>2329.148209</v>
      </c>
      <c r="P439" s="27">
        <v>613.87430119999999</v>
      </c>
      <c r="Q439" s="38">
        <v>1079.376121</v>
      </c>
      <c r="R439">
        <v>5</v>
      </c>
      <c r="S439" s="1">
        <v>0.83108523199999995</v>
      </c>
      <c r="T439">
        <v>171</v>
      </c>
      <c r="U439" s="1">
        <v>8.8397149999999997E-3</v>
      </c>
      <c r="V439" s="45" t="str">
        <f t="shared" si="6"/>
        <v/>
      </c>
    </row>
    <row r="440" spans="1:22" x14ac:dyDescent="0.35">
      <c r="A440">
        <v>5</v>
      </c>
      <c r="B440">
        <v>10</v>
      </c>
      <c r="C440">
        <v>500</v>
      </c>
      <c r="D440">
        <v>0.6</v>
      </c>
      <c r="E440" s="38">
        <v>9.0208283859999998</v>
      </c>
      <c r="F440">
        <v>3</v>
      </c>
      <c r="G440" s="38">
        <v>32519.160400000001</v>
      </c>
      <c r="H440" s="38">
        <v>6680.0346799999998</v>
      </c>
      <c r="I440" s="28">
        <v>3500</v>
      </c>
      <c r="J440" s="38">
        <v>3180.0346800000002</v>
      </c>
      <c r="K440" s="1">
        <v>0.52394937600000002</v>
      </c>
      <c r="L440" s="38">
        <v>352.5213463</v>
      </c>
      <c r="M440" s="38">
        <v>12531.98243</v>
      </c>
      <c r="N440" s="38">
        <v>5835.809526</v>
      </c>
      <c r="O440" s="38">
        <v>5571.3534950000003</v>
      </c>
      <c r="P440" s="27">
        <v>613.87430119999999</v>
      </c>
      <c r="Q440" s="38">
        <v>1286.1059680000001</v>
      </c>
      <c r="R440">
        <v>7</v>
      </c>
      <c r="S440" s="1">
        <v>0.84147417099999999</v>
      </c>
      <c r="T440">
        <v>300</v>
      </c>
      <c r="U440" s="1">
        <v>1.4232211999999999E-2</v>
      </c>
      <c r="V440" s="45">
        <f t="shared" si="6"/>
        <v>0.26285950110573941</v>
      </c>
    </row>
    <row r="441" spans="1:22" x14ac:dyDescent="0.35">
      <c r="A441">
        <v>5</v>
      </c>
      <c r="B441">
        <v>10</v>
      </c>
      <c r="C441">
        <v>500</v>
      </c>
      <c r="D441">
        <v>0.4</v>
      </c>
      <c r="E441" s="38">
        <v>20.296863869999999</v>
      </c>
      <c r="F441">
        <v>1</v>
      </c>
      <c r="G441" s="38">
        <v>24457.339499999998</v>
      </c>
      <c r="H441" s="38">
        <v>6796.7513749999998</v>
      </c>
      <c r="I441" s="28">
        <v>2500</v>
      </c>
      <c r="J441" s="38">
        <v>4296.7513749999998</v>
      </c>
      <c r="K441" s="1">
        <v>0.36782278200000001</v>
      </c>
      <c r="L441" s="38">
        <v>211.69533419999999</v>
      </c>
      <c r="M441" s="38">
        <v>8163.7435429999996</v>
      </c>
      <c r="N441" s="38">
        <v>5425.8540789999997</v>
      </c>
      <c r="O441" s="38">
        <v>2366.8257899999999</v>
      </c>
      <c r="P441" s="27">
        <v>613.87430119999999</v>
      </c>
      <c r="Q441" s="38">
        <v>1090.290409</v>
      </c>
      <c r="R441">
        <v>5</v>
      </c>
      <c r="S441" s="1">
        <v>0.78236207700000004</v>
      </c>
      <c r="T441">
        <v>300</v>
      </c>
      <c r="U441" s="1">
        <v>1.4245966000000001E-2</v>
      </c>
      <c r="V441" s="45" t="str">
        <f t="shared" si="6"/>
        <v/>
      </c>
    </row>
    <row r="442" spans="1:22" x14ac:dyDescent="0.35">
      <c r="A442">
        <v>5</v>
      </c>
      <c r="B442">
        <v>10</v>
      </c>
      <c r="C442">
        <v>500</v>
      </c>
      <c r="D442">
        <v>0.4</v>
      </c>
      <c r="E442" s="38">
        <v>20.296863869999999</v>
      </c>
      <c r="F442">
        <v>2</v>
      </c>
      <c r="G442" s="38">
        <v>24464.5988</v>
      </c>
      <c r="H442" s="38">
        <v>6726.2092890000004</v>
      </c>
      <c r="I442" s="28">
        <v>2500</v>
      </c>
      <c r="J442" s="38">
        <v>4226.2092890000004</v>
      </c>
      <c r="K442" s="1">
        <v>0.37168037599999998</v>
      </c>
      <c r="L442" s="38">
        <v>208.21981589999999</v>
      </c>
      <c r="M442" s="38">
        <v>7947.4532760000002</v>
      </c>
      <c r="N442" s="38">
        <v>5773.2448420000001</v>
      </c>
      <c r="O442" s="38">
        <v>2327.968351</v>
      </c>
      <c r="P442" s="27">
        <v>613.87430119999999</v>
      </c>
      <c r="Q442" s="38">
        <v>1075.8487419999999</v>
      </c>
      <c r="R442">
        <v>5</v>
      </c>
      <c r="S442" s="1">
        <v>0.83245287499999998</v>
      </c>
      <c r="T442">
        <v>300</v>
      </c>
      <c r="U442" s="1">
        <v>1.3531573E-2</v>
      </c>
      <c r="V442" s="45" t="str">
        <f t="shared" si="6"/>
        <v/>
      </c>
    </row>
    <row r="443" spans="1:22" x14ac:dyDescent="0.35">
      <c r="A443">
        <v>5</v>
      </c>
      <c r="B443">
        <v>10</v>
      </c>
      <c r="C443">
        <v>500</v>
      </c>
      <c r="D443">
        <v>0.4</v>
      </c>
      <c r="E443" s="38">
        <v>20.296863869999999</v>
      </c>
      <c r="F443">
        <v>3</v>
      </c>
      <c r="G443" s="38">
        <v>36593.757579999998</v>
      </c>
      <c r="H443" s="38">
        <v>9616.8845490000003</v>
      </c>
      <c r="I443" s="28">
        <v>3000</v>
      </c>
      <c r="J443" s="38">
        <v>6616.8845490000003</v>
      </c>
      <c r="K443" s="1">
        <v>0.31195133800000002</v>
      </c>
      <c r="L443" s="38">
        <v>326.0052551</v>
      </c>
      <c r="M443" s="38">
        <v>13998.356610000001</v>
      </c>
      <c r="N443" s="38">
        <v>6023.0027559999999</v>
      </c>
      <c r="O443" s="38">
        <v>5152.9416069999997</v>
      </c>
      <c r="P443" s="27">
        <v>613.87430119999999</v>
      </c>
      <c r="Q443" s="38">
        <v>1188.697758</v>
      </c>
      <c r="R443">
        <v>6</v>
      </c>
      <c r="S443" s="1">
        <v>0.86846584500000001</v>
      </c>
      <c r="T443">
        <v>301</v>
      </c>
      <c r="U443" s="1">
        <v>4.2948662999999998E-2</v>
      </c>
      <c r="V443" s="45">
        <f t="shared" si="6"/>
        <v>0.25199698025865008</v>
      </c>
    </row>
    <row r="444" spans="1:22" x14ac:dyDescent="0.35">
      <c r="A444">
        <v>5</v>
      </c>
      <c r="B444">
        <v>10</v>
      </c>
      <c r="C444">
        <v>1000</v>
      </c>
      <c r="D444">
        <v>0.8</v>
      </c>
      <c r="E444" s="38">
        <v>5.6497065219999998</v>
      </c>
      <c r="F444">
        <v>1</v>
      </c>
      <c r="G444" s="38">
        <v>23812.746869999999</v>
      </c>
      <c r="H444" s="38">
        <v>5057.7836470000002</v>
      </c>
      <c r="I444" s="28">
        <v>4000</v>
      </c>
      <c r="J444" s="38">
        <v>1057.783647</v>
      </c>
      <c r="K444" s="1">
        <v>0.79086024200000005</v>
      </c>
      <c r="L444" s="38">
        <v>187.22806460000001</v>
      </c>
      <c r="M444" s="38">
        <v>9265.6456550000003</v>
      </c>
      <c r="N444" s="38">
        <v>5817.8845860000001</v>
      </c>
      <c r="O444" s="38">
        <v>2093.2734270000001</v>
      </c>
      <c r="P444" s="27">
        <v>613.87430119999999</v>
      </c>
      <c r="Q444" s="38">
        <v>964.28525400000001</v>
      </c>
      <c r="R444">
        <v>4</v>
      </c>
      <c r="S444" s="1">
        <v>0.83888954699999996</v>
      </c>
      <c r="T444">
        <v>73</v>
      </c>
      <c r="U444" s="1">
        <v>6.9533379999999999E-3</v>
      </c>
      <c r="V444" s="45" t="str">
        <f t="shared" si="6"/>
        <v/>
      </c>
    </row>
    <row r="445" spans="1:22" x14ac:dyDescent="0.35">
      <c r="A445">
        <v>5</v>
      </c>
      <c r="B445">
        <v>10</v>
      </c>
      <c r="C445">
        <v>1000</v>
      </c>
      <c r="D445">
        <v>0.8</v>
      </c>
      <c r="E445" s="38">
        <v>5.6497065219999998</v>
      </c>
      <c r="F445">
        <v>2</v>
      </c>
      <c r="G445" s="38">
        <v>23666.257119999998</v>
      </c>
      <c r="H445" s="38">
        <v>5064.4057830000002</v>
      </c>
      <c r="I445" s="28">
        <v>4000</v>
      </c>
      <c r="J445" s="38">
        <v>1064.4057829999999</v>
      </c>
      <c r="K445" s="1">
        <v>0.78982612600000002</v>
      </c>
      <c r="L445" s="38">
        <v>188.4001815</v>
      </c>
      <c r="M445" s="38">
        <v>8821.7922209999997</v>
      </c>
      <c r="N445" s="38">
        <v>6083.0197920000001</v>
      </c>
      <c r="O445" s="38">
        <v>2106.3780780000002</v>
      </c>
      <c r="P445" s="27">
        <v>613.87430119999999</v>
      </c>
      <c r="Q445" s="38">
        <v>976.78694459999997</v>
      </c>
      <c r="R445">
        <v>4</v>
      </c>
      <c r="S445" s="1">
        <v>0.87711979100000004</v>
      </c>
      <c r="T445">
        <v>41</v>
      </c>
      <c r="U445" s="1">
        <v>5.858874E-3</v>
      </c>
      <c r="V445" s="45" t="str">
        <f t="shared" si="6"/>
        <v/>
      </c>
    </row>
    <row r="446" spans="1:22" x14ac:dyDescent="0.35">
      <c r="A446">
        <v>5</v>
      </c>
      <c r="B446">
        <v>10</v>
      </c>
      <c r="C446">
        <v>1000</v>
      </c>
      <c r="D446">
        <v>0.8</v>
      </c>
      <c r="E446" s="38">
        <v>5.6497065219999998</v>
      </c>
      <c r="F446">
        <v>3</v>
      </c>
      <c r="G446" s="38">
        <v>34630.096100000002</v>
      </c>
      <c r="H446" s="38">
        <v>7843.6680679999999</v>
      </c>
      <c r="I446" s="28">
        <v>6000</v>
      </c>
      <c r="J446" s="38">
        <v>1843.6680679999999</v>
      </c>
      <c r="K446" s="1">
        <v>0.76494822900000004</v>
      </c>
      <c r="L446" s="38">
        <v>326.32985079999997</v>
      </c>
      <c r="M446" s="38">
        <v>13886.737779999999</v>
      </c>
      <c r="N446" s="38">
        <v>5937.7528860000002</v>
      </c>
      <c r="O446" s="38">
        <v>5157.4434000000001</v>
      </c>
      <c r="P446" s="27">
        <v>613.87430119999999</v>
      </c>
      <c r="Q446" s="38">
        <v>1190.619659</v>
      </c>
      <c r="R446">
        <v>6</v>
      </c>
      <c r="S446" s="1">
        <v>0.85617353699999998</v>
      </c>
      <c r="T446">
        <v>121</v>
      </c>
      <c r="U446" s="1">
        <v>7.8915270000000006E-3</v>
      </c>
      <c r="V446" s="45">
        <f t="shared" si="6"/>
        <v>0.27062294509603074</v>
      </c>
    </row>
    <row r="447" spans="1:22" x14ac:dyDescent="0.35">
      <c r="A447">
        <v>5</v>
      </c>
      <c r="B447">
        <v>10</v>
      </c>
      <c r="C447">
        <v>1000</v>
      </c>
      <c r="D447">
        <v>0.6</v>
      </c>
      <c r="E447" s="38">
        <v>15.06588406</v>
      </c>
      <c r="F447">
        <v>1</v>
      </c>
      <c r="G447" s="38">
        <v>25562.98256</v>
      </c>
      <c r="H447" s="38">
        <v>6839.9632629999996</v>
      </c>
      <c r="I447" s="28">
        <v>4000</v>
      </c>
      <c r="J447" s="38">
        <v>2839.9632630000001</v>
      </c>
      <c r="K447" s="1">
        <v>0.58479846199999996</v>
      </c>
      <c r="L447" s="38">
        <v>188.50292709999999</v>
      </c>
      <c r="M447" s="38">
        <v>9214.0293529999999</v>
      </c>
      <c r="N447" s="38">
        <v>5817.8845860000001</v>
      </c>
      <c r="O447" s="38">
        <v>2107.5268139999998</v>
      </c>
      <c r="P447" s="27">
        <v>613.87430119999999</v>
      </c>
      <c r="Q447" s="38">
        <v>969.70423970000002</v>
      </c>
      <c r="R447">
        <v>4</v>
      </c>
      <c r="S447" s="1">
        <v>0.83888954699999996</v>
      </c>
      <c r="T447">
        <v>155</v>
      </c>
      <c r="U447" s="1">
        <v>9.0516940000000008E-3</v>
      </c>
      <c r="V447" s="45" t="str">
        <f t="shared" si="6"/>
        <v/>
      </c>
    </row>
    <row r="448" spans="1:22" x14ac:dyDescent="0.35">
      <c r="A448">
        <v>5</v>
      </c>
      <c r="B448">
        <v>10</v>
      </c>
      <c r="C448">
        <v>1000</v>
      </c>
      <c r="D448">
        <v>0.6</v>
      </c>
      <c r="E448" s="38">
        <v>15.06588406</v>
      </c>
      <c r="F448">
        <v>2</v>
      </c>
      <c r="G448" s="38">
        <v>25451.397069999999</v>
      </c>
      <c r="H448" s="38">
        <v>6837.5497560000003</v>
      </c>
      <c r="I448" s="28">
        <v>4000</v>
      </c>
      <c r="J448" s="38">
        <v>2837.5497559999999</v>
      </c>
      <c r="K448" s="1">
        <v>0.58500488399999995</v>
      </c>
      <c r="L448" s="38">
        <v>188.34271010000001</v>
      </c>
      <c r="M448" s="38">
        <v>8834.5260699999999</v>
      </c>
      <c r="N448" s="38">
        <v>6083.0197920000001</v>
      </c>
      <c r="O448" s="38">
        <v>2105.7358429999999</v>
      </c>
      <c r="P448" s="27">
        <v>613.87430119999999</v>
      </c>
      <c r="Q448" s="38">
        <v>976.69130619999999</v>
      </c>
      <c r="R448">
        <v>4</v>
      </c>
      <c r="S448" s="1">
        <v>0.87711979100000004</v>
      </c>
      <c r="T448">
        <v>158</v>
      </c>
      <c r="U448" s="1">
        <v>5.783318E-3</v>
      </c>
      <c r="V448" s="45" t="str">
        <f t="shared" si="6"/>
        <v/>
      </c>
    </row>
    <row r="449" spans="1:22" x14ac:dyDescent="0.35">
      <c r="A449">
        <v>5</v>
      </c>
      <c r="B449">
        <v>10</v>
      </c>
      <c r="C449">
        <v>1000</v>
      </c>
      <c r="D449">
        <v>0.6</v>
      </c>
      <c r="E449" s="38">
        <v>15.06588406</v>
      </c>
      <c r="F449">
        <v>3</v>
      </c>
      <c r="G449" s="38">
        <v>37516.989730000001</v>
      </c>
      <c r="H449" s="38">
        <v>9493.8434049999996</v>
      </c>
      <c r="I449" s="28">
        <v>5000</v>
      </c>
      <c r="J449" s="38">
        <v>4493.8434049999996</v>
      </c>
      <c r="K449" s="1">
        <v>0.52665709599999999</v>
      </c>
      <c r="L449" s="38">
        <v>298.27941809999999</v>
      </c>
      <c r="M449" s="38">
        <v>15346.88298</v>
      </c>
      <c r="N449" s="38">
        <v>6256.6869909999996</v>
      </c>
      <c r="O449" s="38">
        <v>4715.1097040000004</v>
      </c>
      <c r="P449" s="27">
        <v>613.87430119999999</v>
      </c>
      <c r="Q449" s="38">
        <v>1090.5923539999999</v>
      </c>
      <c r="R449">
        <v>5</v>
      </c>
      <c r="S449" s="1">
        <v>0.90216112699999995</v>
      </c>
      <c r="T449">
        <v>160</v>
      </c>
      <c r="U449" s="1">
        <v>9.8439189999999996E-3</v>
      </c>
      <c r="V449" s="45">
        <f t="shared" si="6"/>
        <v>0.26458010462725673</v>
      </c>
    </row>
    <row r="450" spans="1:22" x14ac:dyDescent="0.35">
      <c r="A450">
        <v>5</v>
      </c>
      <c r="B450">
        <v>10</v>
      </c>
      <c r="C450">
        <v>1000</v>
      </c>
      <c r="D450">
        <v>0.4</v>
      </c>
      <c r="E450" s="38">
        <v>33.89823913</v>
      </c>
      <c r="F450">
        <v>1</v>
      </c>
      <c r="G450" s="38">
        <v>29516.083449999998</v>
      </c>
      <c r="H450" s="38">
        <v>8564.1887420000003</v>
      </c>
      <c r="I450" s="28">
        <v>3000</v>
      </c>
      <c r="J450" s="38">
        <v>5564.1887420000003</v>
      </c>
      <c r="K450" s="1">
        <v>0.35029587600000001</v>
      </c>
      <c r="L450" s="38">
        <v>164.1438857</v>
      </c>
      <c r="M450" s="38">
        <v>11379.25333</v>
      </c>
      <c r="N450" s="38">
        <v>6276.5658860000003</v>
      </c>
      <c r="O450" s="38">
        <v>1835.1845020000001</v>
      </c>
      <c r="P450" s="27">
        <v>613.87430119999999</v>
      </c>
      <c r="Q450" s="38">
        <v>847.01668619999998</v>
      </c>
      <c r="R450">
        <v>3</v>
      </c>
      <c r="S450" s="1">
        <v>0.90502749400000004</v>
      </c>
      <c r="T450">
        <v>300</v>
      </c>
      <c r="U450" s="1">
        <v>3.2456909999999999E-2</v>
      </c>
      <c r="V450" s="45" t="str">
        <f t="shared" si="6"/>
        <v/>
      </c>
    </row>
    <row r="451" spans="1:22" x14ac:dyDescent="0.35">
      <c r="A451">
        <v>5</v>
      </c>
      <c r="B451">
        <v>10</v>
      </c>
      <c r="C451">
        <v>1000</v>
      </c>
      <c r="D451">
        <v>0.4</v>
      </c>
      <c r="E451" s="38">
        <v>33.89823913</v>
      </c>
      <c r="F451">
        <v>2</v>
      </c>
      <c r="G451" s="38">
        <v>28800.401160000001</v>
      </c>
      <c r="H451" s="38">
        <v>8524.5907900000002</v>
      </c>
      <c r="I451" s="28">
        <v>3000</v>
      </c>
      <c r="J451" s="38">
        <v>5524.5907900000002</v>
      </c>
      <c r="K451" s="1">
        <v>0.35192305099999999</v>
      </c>
      <c r="L451" s="38">
        <v>162.9757443</v>
      </c>
      <c r="M451" s="38">
        <v>10582.871800000001</v>
      </c>
      <c r="N451" s="38">
        <v>6409.506488</v>
      </c>
      <c r="O451" s="38">
        <v>1822.124221</v>
      </c>
      <c r="P451" s="27">
        <v>613.87430119999999</v>
      </c>
      <c r="Q451" s="38">
        <v>847.43356759999995</v>
      </c>
      <c r="R451">
        <v>3</v>
      </c>
      <c r="S451" s="1">
        <v>0.92419640000000003</v>
      </c>
      <c r="T451">
        <v>300</v>
      </c>
      <c r="U451" s="1">
        <v>1.2339368E-2</v>
      </c>
      <c r="V451" s="45" t="str">
        <f t="shared" ref="V451:V514" si="7">IF($F451&lt;&gt;3,"",(
SUMIFS($G:$G,$A:$A,$A451,$B:$B,$B451,$C:$C,$C451,$D:$D,$D451,$E:$E,$E451,$F:$F,1)
+
SUMIFS($G:$G,$A:$A,$A451,$B:$B,$B451,$C:$C,$C451,$D:$D,$D451,$E:$E,$E451,$F:$F,2)
-
$G451
)
/
(
SUMIFS($G:$G,$A:$A,$A451,$B:$B,$B451,$C:$C,$C451,$D:$D,$D451,$E:$E,$E451,$F:$F,1)
+
SUMIFS($G:$G,$A:$A,$A451,$B:$B,$B451,$C:$C,$C451,$D:$D,$D451,$E:$E,$E451,$F:$F,2)
))</f>
        <v/>
      </c>
    </row>
    <row r="452" spans="1:22" x14ac:dyDescent="0.35">
      <c r="A452">
        <v>5</v>
      </c>
      <c r="B452">
        <v>10</v>
      </c>
      <c r="C452">
        <v>1000</v>
      </c>
      <c r="D452">
        <v>0.4</v>
      </c>
      <c r="E452" s="38">
        <v>33.89823913</v>
      </c>
      <c r="F452">
        <v>3</v>
      </c>
      <c r="G452" s="38">
        <v>44253.211369999997</v>
      </c>
      <c r="H452" s="38">
        <v>17014.975770000001</v>
      </c>
      <c r="I452" s="28">
        <v>6000</v>
      </c>
      <c r="J452" s="38">
        <v>11014.975769999999</v>
      </c>
      <c r="K452" s="1">
        <v>0.352630534</v>
      </c>
      <c r="L452" s="38">
        <v>324.94227960000001</v>
      </c>
      <c r="M452" s="38">
        <v>14249.904399999999</v>
      </c>
      <c r="N452" s="38">
        <v>6049.9905669999998</v>
      </c>
      <c r="O452" s="38">
        <v>5135.2017569999998</v>
      </c>
      <c r="P452" s="27">
        <v>613.87430119999999</v>
      </c>
      <c r="Q452" s="38">
        <v>1189.26457</v>
      </c>
      <c r="R452">
        <v>6</v>
      </c>
      <c r="S452" s="1">
        <v>0.87235725799999997</v>
      </c>
      <c r="T452">
        <v>300</v>
      </c>
      <c r="U452" s="1">
        <v>0.116679701</v>
      </c>
      <c r="V452" s="45">
        <f t="shared" si="7"/>
        <v>0.24115433798951008</v>
      </c>
    </row>
    <row r="453" spans="1:22" x14ac:dyDescent="0.35">
      <c r="A453">
        <v>5</v>
      </c>
      <c r="B453">
        <v>10</v>
      </c>
      <c r="C453">
        <v>2000</v>
      </c>
      <c r="D453">
        <v>0.8</v>
      </c>
      <c r="E453" s="38">
        <v>9.2020505379999999</v>
      </c>
      <c r="F453">
        <v>1</v>
      </c>
      <c r="G453" s="38">
        <v>27982.852739999998</v>
      </c>
      <c r="H453" s="38">
        <v>7503.3781300000001</v>
      </c>
      <c r="I453" s="28">
        <v>6000</v>
      </c>
      <c r="J453" s="38">
        <v>1503.3781300000001</v>
      </c>
      <c r="K453" s="1">
        <v>0.799639828</v>
      </c>
      <c r="L453" s="38">
        <v>163.3742259</v>
      </c>
      <c r="M453" s="38">
        <v>10955.185009999999</v>
      </c>
      <c r="N453" s="38">
        <v>6241.9420099999998</v>
      </c>
      <c r="O453" s="38">
        <v>1826.5796230000001</v>
      </c>
      <c r="P453" s="27">
        <v>613.87430119999999</v>
      </c>
      <c r="Q453" s="38">
        <v>841.8936635</v>
      </c>
      <c r="R453">
        <v>3</v>
      </c>
      <c r="S453" s="1">
        <v>0.90003502599999996</v>
      </c>
      <c r="T453">
        <v>112</v>
      </c>
      <c r="U453" s="1">
        <v>9.9056109999999999E-3</v>
      </c>
      <c r="V453" s="45" t="str">
        <f t="shared" si="7"/>
        <v/>
      </c>
    </row>
    <row r="454" spans="1:22" x14ac:dyDescent="0.35">
      <c r="A454">
        <v>5</v>
      </c>
      <c r="B454">
        <v>10</v>
      </c>
      <c r="C454">
        <v>2000</v>
      </c>
      <c r="D454">
        <v>0.8</v>
      </c>
      <c r="E454" s="38">
        <v>9.2020505379999999</v>
      </c>
      <c r="F454">
        <v>2</v>
      </c>
      <c r="G454" s="38">
        <v>27699.385719999998</v>
      </c>
      <c r="H454" s="38">
        <v>5225.93199</v>
      </c>
      <c r="I454" s="28">
        <v>4000</v>
      </c>
      <c r="J454" s="38">
        <v>1225.93199</v>
      </c>
      <c r="K454" s="1">
        <v>0.765413711</v>
      </c>
      <c r="L454" s="38">
        <v>133.22378019999999</v>
      </c>
      <c r="M454" s="38">
        <v>13195.62673</v>
      </c>
      <c r="N454" s="38">
        <v>6483.6519799999996</v>
      </c>
      <c r="O454" s="38">
        <v>1489.487179</v>
      </c>
      <c r="P454" s="27">
        <v>613.87430119999999</v>
      </c>
      <c r="Q454" s="38">
        <v>690.81354799999997</v>
      </c>
      <c r="R454">
        <v>2</v>
      </c>
      <c r="S454" s="1">
        <v>0.93488755000000001</v>
      </c>
      <c r="T454">
        <v>82</v>
      </c>
      <c r="U454" s="1">
        <v>8.1621509999999994E-3</v>
      </c>
      <c r="V454" s="45" t="str">
        <f t="shared" si="7"/>
        <v/>
      </c>
    </row>
    <row r="455" spans="1:22" x14ac:dyDescent="0.35">
      <c r="A455">
        <v>5</v>
      </c>
      <c r="B455">
        <v>10</v>
      </c>
      <c r="C455">
        <v>2000</v>
      </c>
      <c r="D455">
        <v>0.8</v>
      </c>
      <c r="E455" s="38">
        <v>9.2020505379999999</v>
      </c>
      <c r="F455">
        <v>3</v>
      </c>
      <c r="G455" s="38">
        <v>40151.448900000003</v>
      </c>
      <c r="H455" s="38">
        <v>10453.840469999999</v>
      </c>
      <c r="I455" s="28">
        <v>8000</v>
      </c>
      <c r="J455" s="38">
        <v>2453.8404650000002</v>
      </c>
      <c r="K455" s="1">
        <v>0.76526899599999998</v>
      </c>
      <c r="L455" s="38">
        <v>266.66233440000002</v>
      </c>
      <c r="M455" s="38">
        <v>17417.387429999999</v>
      </c>
      <c r="N455" s="38">
        <v>6474.8423339999999</v>
      </c>
      <c r="O455" s="38">
        <v>4215.3655319999998</v>
      </c>
      <c r="P455" s="27">
        <v>613.87430119999999</v>
      </c>
      <c r="Q455" s="38">
        <v>976.13884259999998</v>
      </c>
      <c r="R455">
        <v>4</v>
      </c>
      <c r="S455" s="1">
        <v>0.93361727400000005</v>
      </c>
      <c r="T455">
        <v>78</v>
      </c>
      <c r="U455" s="1">
        <v>9.7556629999999995E-3</v>
      </c>
      <c r="V455" s="45">
        <f t="shared" si="7"/>
        <v>0.27891819706847309</v>
      </c>
    </row>
    <row r="456" spans="1:22" x14ac:dyDescent="0.35">
      <c r="A456">
        <v>5</v>
      </c>
      <c r="B456">
        <v>10</v>
      </c>
      <c r="C456">
        <v>2000</v>
      </c>
      <c r="D456">
        <v>0.6</v>
      </c>
      <c r="E456" s="38">
        <v>24.53880144</v>
      </c>
      <c r="F456">
        <v>1</v>
      </c>
      <c r="G456" s="38">
        <v>30302.26066</v>
      </c>
      <c r="H456" s="38">
        <v>7275.0898740000002</v>
      </c>
      <c r="I456" s="28">
        <v>4000</v>
      </c>
      <c r="J456" s="38">
        <v>3275.0898739999998</v>
      </c>
      <c r="K456" s="1">
        <v>0.54982138599999997</v>
      </c>
      <c r="L456" s="38">
        <v>133.4657618</v>
      </c>
      <c r="M456" s="38">
        <v>13703.727339999999</v>
      </c>
      <c r="N456" s="38">
        <v>6528.2655020000002</v>
      </c>
      <c r="O456" s="38">
        <v>1492.192624</v>
      </c>
      <c r="P456" s="27">
        <v>613.87430119999999</v>
      </c>
      <c r="Q456" s="38">
        <v>689.11102040000003</v>
      </c>
      <c r="R456">
        <v>2</v>
      </c>
      <c r="S456" s="1">
        <v>0.94132044100000001</v>
      </c>
      <c r="T456">
        <v>160</v>
      </c>
      <c r="U456" s="1">
        <v>9.7550689999999999E-3</v>
      </c>
      <c r="V456" s="45" t="str">
        <f t="shared" si="7"/>
        <v/>
      </c>
    </row>
    <row r="457" spans="1:22" x14ac:dyDescent="0.35">
      <c r="A457">
        <v>5</v>
      </c>
      <c r="B457">
        <v>10</v>
      </c>
      <c r="C457">
        <v>2000</v>
      </c>
      <c r="D457">
        <v>0.6</v>
      </c>
      <c r="E457" s="38">
        <v>24.53880144</v>
      </c>
      <c r="F457">
        <v>2</v>
      </c>
      <c r="G457" s="38">
        <v>29755.081269999999</v>
      </c>
      <c r="H457" s="38">
        <v>7269.0203739999997</v>
      </c>
      <c r="I457" s="28">
        <v>4000</v>
      </c>
      <c r="J457" s="38">
        <v>3269.0203740000002</v>
      </c>
      <c r="K457" s="1">
        <v>0.55028047700000005</v>
      </c>
      <c r="L457" s="38">
        <v>133.21842000000001</v>
      </c>
      <c r="M457" s="38">
        <v>13206.93218</v>
      </c>
      <c r="N457" s="38">
        <v>6483.6519799999996</v>
      </c>
      <c r="O457" s="38">
        <v>1489.427285</v>
      </c>
      <c r="P457" s="27">
        <v>613.87430119999999</v>
      </c>
      <c r="Q457" s="38">
        <v>692.17515370000001</v>
      </c>
      <c r="R457">
        <v>2</v>
      </c>
      <c r="S457" s="1">
        <v>0.93488755000000001</v>
      </c>
      <c r="T457">
        <v>97</v>
      </c>
      <c r="U457" s="1">
        <v>8.391496E-3</v>
      </c>
      <c r="V457" s="45" t="str">
        <f t="shared" si="7"/>
        <v/>
      </c>
    </row>
    <row r="458" spans="1:22" x14ac:dyDescent="0.35">
      <c r="A458">
        <v>5</v>
      </c>
      <c r="B458">
        <v>10</v>
      </c>
      <c r="C458">
        <v>2000</v>
      </c>
      <c r="D458">
        <v>0.6</v>
      </c>
      <c r="E458" s="38">
        <v>24.53880144</v>
      </c>
      <c r="F458">
        <v>3</v>
      </c>
      <c r="G458" s="38">
        <v>44043.140310000003</v>
      </c>
      <c r="H458" s="38">
        <v>14561.158719999999</v>
      </c>
      <c r="I458" s="28">
        <v>8000</v>
      </c>
      <c r="J458" s="38">
        <v>6561.1587179999997</v>
      </c>
      <c r="K458" s="1">
        <v>0.54940682600000001</v>
      </c>
      <c r="L458" s="38">
        <v>267.37893639999999</v>
      </c>
      <c r="M458" s="38">
        <v>17126.09547</v>
      </c>
      <c r="N458" s="38">
        <v>6538.3178619999999</v>
      </c>
      <c r="O458" s="38">
        <v>4225.8973079999996</v>
      </c>
      <c r="P458" s="27">
        <v>613.87430119999999</v>
      </c>
      <c r="Q458" s="38">
        <v>977.79664600000001</v>
      </c>
      <c r="R458">
        <v>4</v>
      </c>
      <c r="S458" s="1">
        <v>0.94276990599999999</v>
      </c>
      <c r="T458">
        <v>279</v>
      </c>
      <c r="U458" s="1">
        <v>7.8113999999999996E-3</v>
      </c>
      <c r="V458" s="45">
        <f t="shared" si="7"/>
        <v>0.26664852464941574</v>
      </c>
    </row>
    <row r="459" spans="1:22" x14ac:dyDescent="0.35">
      <c r="A459">
        <v>5</v>
      </c>
      <c r="B459">
        <v>10</v>
      </c>
      <c r="C459">
        <v>2000</v>
      </c>
      <c r="D459">
        <v>0.4</v>
      </c>
      <c r="E459" s="38">
        <v>55.212303230000003</v>
      </c>
      <c r="F459">
        <v>1</v>
      </c>
      <c r="G459" s="38">
        <v>34385.193420000003</v>
      </c>
      <c r="H459" s="38">
        <v>11385.269780000001</v>
      </c>
      <c r="I459" s="28">
        <v>4000</v>
      </c>
      <c r="J459" s="38">
        <v>7385.2697770000004</v>
      </c>
      <c r="K459" s="1">
        <v>0.35133115700000001</v>
      </c>
      <c r="L459" s="38">
        <v>133.76130420000001</v>
      </c>
      <c r="M459" s="38">
        <v>13754.74784</v>
      </c>
      <c r="N459" s="38">
        <v>6444.9734559999997</v>
      </c>
      <c r="O459" s="38">
        <v>1495.4969229999999</v>
      </c>
      <c r="P459" s="27">
        <v>613.87430119999999</v>
      </c>
      <c r="Q459" s="38">
        <v>690.83111629999996</v>
      </c>
      <c r="R459">
        <v>2</v>
      </c>
      <c r="S459" s="1">
        <v>0.92931043599999996</v>
      </c>
      <c r="T459">
        <v>256</v>
      </c>
      <c r="U459" s="1">
        <v>9.9135620000000008E-3</v>
      </c>
      <c r="V459" s="45" t="str">
        <f t="shared" si="7"/>
        <v/>
      </c>
    </row>
    <row r="460" spans="1:22" x14ac:dyDescent="0.35">
      <c r="A460">
        <v>5</v>
      </c>
      <c r="B460">
        <v>10</v>
      </c>
      <c r="C460">
        <v>2000</v>
      </c>
      <c r="D460">
        <v>0.4</v>
      </c>
      <c r="E460" s="38">
        <v>55.212303230000003</v>
      </c>
      <c r="F460">
        <v>2</v>
      </c>
      <c r="G460" s="38">
        <v>33839.180760000003</v>
      </c>
      <c r="H460" s="38">
        <v>11307.60771</v>
      </c>
      <c r="I460" s="28">
        <v>4000</v>
      </c>
      <c r="J460" s="38">
        <v>7307.607712</v>
      </c>
      <c r="K460" s="1">
        <v>0.35374414300000001</v>
      </c>
      <c r="L460" s="38">
        <v>132.35468280000001</v>
      </c>
      <c r="M460" s="38">
        <v>13298.446239999999</v>
      </c>
      <c r="N460" s="38">
        <v>6452.5381829999997</v>
      </c>
      <c r="O460" s="38">
        <v>1479.7708339999999</v>
      </c>
      <c r="P460" s="27">
        <v>613.87430119999999</v>
      </c>
      <c r="Q460" s="38">
        <v>686.94349629999999</v>
      </c>
      <c r="R460">
        <v>2</v>
      </c>
      <c r="S460" s="1">
        <v>0.93040120500000001</v>
      </c>
      <c r="T460">
        <v>301</v>
      </c>
      <c r="U460" s="1">
        <v>1.2035905E-2</v>
      </c>
      <c r="V460" s="45" t="str">
        <f t="shared" si="7"/>
        <v/>
      </c>
    </row>
    <row r="461" spans="1:22" x14ac:dyDescent="0.35">
      <c r="A461">
        <v>5</v>
      </c>
      <c r="B461">
        <v>10</v>
      </c>
      <c r="C461">
        <v>2000</v>
      </c>
      <c r="D461">
        <v>0.4</v>
      </c>
      <c r="E461" s="38">
        <v>55.212303230000003</v>
      </c>
      <c r="F461">
        <v>3</v>
      </c>
      <c r="G461" s="38">
        <v>51522.443140000003</v>
      </c>
      <c r="H461" s="38">
        <v>18789.505639999999</v>
      </c>
      <c r="I461" s="28">
        <v>6000</v>
      </c>
      <c r="J461" s="38">
        <v>12789.505639999999</v>
      </c>
      <c r="K461" s="1">
        <v>0.31932718799999998</v>
      </c>
      <c r="L461" s="38">
        <v>231.64231179999999</v>
      </c>
      <c r="M461" s="38">
        <v>20961.18145</v>
      </c>
      <c r="N461" s="38">
        <v>6648.7709599999998</v>
      </c>
      <c r="O461" s="38">
        <v>3661.6802630000002</v>
      </c>
      <c r="P461" s="27">
        <v>613.87430119999999</v>
      </c>
      <c r="Q461" s="38">
        <v>847.43052909999994</v>
      </c>
      <c r="R461">
        <v>3</v>
      </c>
      <c r="S461" s="1">
        <v>0.95869630500000003</v>
      </c>
      <c r="T461">
        <v>289</v>
      </c>
      <c r="U461" s="1">
        <v>9.964456E-3</v>
      </c>
      <c r="V461" s="45">
        <f t="shared" si="7"/>
        <v>0.24480885666953006</v>
      </c>
    </row>
    <row r="462" spans="1:22" x14ac:dyDescent="0.35">
      <c r="A462">
        <v>5</v>
      </c>
      <c r="B462">
        <v>40</v>
      </c>
      <c r="C462">
        <v>500</v>
      </c>
      <c r="D462">
        <v>0.8</v>
      </c>
      <c r="E462" s="38">
        <v>3.2473560930000001</v>
      </c>
      <c r="F462">
        <v>1</v>
      </c>
      <c r="G462" s="38">
        <v>20308.067749999998</v>
      </c>
      <c r="H462" s="38">
        <v>3753.202284</v>
      </c>
      <c r="I462" s="28">
        <v>3000</v>
      </c>
      <c r="J462" s="38">
        <v>753.20228369999995</v>
      </c>
      <c r="K462" s="1">
        <v>0.79931742900000002</v>
      </c>
      <c r="L462" s="38">
        <v>231.9432272</v>
      </c>
      <c r="M462" s="38">
        <v>6095.2664999999997</v>
      </c>
      <c r="N462" s="38">
        <v>6060.0754189999998</v>
      </c>
      <c r="O462" s="38">
        <v>2593.2041519999998</v>
      </c>
      <c r="P462" s="27">
        <v>613.87430119999999</v>
      </c>
      <c r="Q462" s="38">
        <v>1192.4450959999999</v>
      </c>
      <c r="R462">
        <v>6</v>
      </c>
      <c r="S462" s="1">
        <v>0.55359286699999999</v>
      </c>
      <c r="T462">
        <v>67</v>
      </c>
      <c r="U462" s="1">
        <v>9.7396519999999997E-3</v>
      </c>
      <c r="V462" s="45" t="str">
        <f t="shared" si="7"/>
        <v/>
      </c>
    </row>
    <row r="463" spans="1:22" x14ac:dyDescent="0.35">
      <c r="A463">
        <v>5</v>
      </c>
      <c r="B463">
        <v>40</v>
      </c>
      <c r="C463">
        <v>500</v>
      </c>
      <c r="D463">
        <v>0.8</v>
      </c>
      <c r="E463" s="38">
        <v>3.2473560930000001</v>
      </c>
      <c r="F463">
        <v>2</v>
      </c>
      <c r="G463" s="38">
        <v>20479.59823</v>
      </c>
      <c r="H463" s="38">
        <v>3178.523353</v>
      </c>
      <c r="I463" s="28">
        <v>2500</v>
      </c>
      <c r="J463" s="38">
        <v>678.52335249999999</v>
      </c>
      <c r="K463" s="1">
        <v>0.78652875</v>
      </c>
      <c r="L463" s="38">
        <v>208.94636990000001</v>
      </c>
      <c r="M463" s="38">
        <v>6649.8901830000004</v>
      </c>
      <c r="N463" s="38">
        <v>6617.0888519999999</v>
      </c>
      <c r="O463" s="38">
        <v>2336.0915199999999</v>
      </c>
      <c r="P463" s="27">
        <v>613.87430119999999</v>
      </c>
      <c r="Q463" s="38">
        <v>1084.130024</v>
      </c>
      <c r="R463">
        <v>5</v>
      </c>
      <c r="S463" s="1">
        <v>0.60447650200000003</v>
      </c>
      <c r="T463">
        <v>161</v>
      </c>
      <c r="U463" s="1">
        <v>9.6130609999999991E-3</v>
      </c>
      <c r="V463" s="45" t="str">
        <f t="shared" si="7"/>
        <v/>
      </c>
    </row>
    <row r="464" spans="1:22" x14ac:dyDescent="0.35">
      <c r="A464">
        <v>5</v>
      </c>
      <c r="B464">
        <v>40</v>
      </c>
      <c r="C464">
        <v>500</v>
      </c>
      <c r="D464">
        <v>0.8</v>
      </c>
      <c r="E464" s="38">
        <v>3.2473560930000001</v>
      </c>
      <c r="F464">
        <v>3</v>
      </c>
      <c r="G464" s="38">
        <v>28826.671890000001</v>
      </c>
      <c r="H464" s="38">
        <v>4641.8713280000002</v>
      </c>
      <c r="I464" s="28">
        <v>3500</v>
      </c>
      <c r="J464" s="38">
        <v>1141.8713279999999</v>
      </c>
      <c r="K464" s="1">
        <v>0.75400625200000004</v>
      </c>
      <c r="L464" s="38">
        <v>351.6310694</v>
      </c>
      <c r="M464" s="38">
        <v>8862.4721699999991</v>
      </c>
      <c r="N464" s="38">
        <v>7865.4274969999997</v>
      </c>
      <c r="O464" s="38">
        <v>5558.2878360000004</v>
      </c>
      <c r="P464" s="27">
        <v>613.87430119999999</v>
      </c>
      <c r="Q464" s="38">
        <v>1284.7387610000001</v>
      </c>
      <c r="R464">
        <v>7</v>
      </c>
      <c r="S464" s="1">
        <v>0.71851326199999999</v>
      </c>
      <c r="T464">
        <v>300</v>
      </c>
      <c r="U464" s="1">
        <v>1.2688724E-2</v>
      </c>
      <c r="V464" s="45">
        <f t="shared" si="7"/>
        <v>0.29325027070352599</v>
      </c>
    </row>
    <row r="465" spans="1:22" x14ac:dyDescent="0.35">
      <c r="A465">
        <v>5</v>
      </c>
      <c r="B465">
        <v>40</v>
      </c>
      <c r="C465">
        <v>500</v>
      </c>
      <c r="D465">
        <v>0.6</v>
      </c>
      <c r="E465" s="38">
        <v>8.6596162480000007</v>
      </c>
      <c r="F465">
        <v>1</v>
      </c>
      <c r="G465" s="38">
        <v>21444.969969999998</v>
      </c>
      <c r="H465" s="38">
        <v>4334.7393149999998</v>
      </c>
      <c r="I465" s="28">
        <v>2500</v>
      </c>
      <c r="J465" s="38">
        <v>1834.739315</v>
      </c>
      <c r="K465" s="1">
        <v>0.57673595099999997</v>
      </c>
      <c r="L465" s="38">
        <v>211.8730453</v>
      </c>
      <c r="M465" s="38">
        <v>6566.2730009999996</v>
      </c>
      <c r="N465" s="38">
        <v>6470.0725510000002</v>
      </c>
      <c r="O465" s="38">
        <v>2368.8127089999998</v>
      </c>
      <c r="P465" s="27">
        <v>613.87430119999999</v>
      </c>
      <c r="Q465" s="38">
        <v>1091.1980880000001</v>
      </c>
      <c r="R465">
        <v>5</v>
      </c>
      <c r="S465" s="1">
        <v>0.59104644200000001</v>
      </c>
      <c r="T465">
        <v>300</v>
      </c>
      <c r="U465" s="1">
        <v>1.2567874E-2</v>
      </c>
      <c r="V465" s="45" t="str">
        <f t="shared" si="7"/>
        <v/>
      </c>
    </row>
    <row r="466" spans="1:22" x14ac:dyDescent="0.35">
      <c r="A466">
        <v>5</v>
      </c>
      <c r="B466">
        <v>40</v>
      </c>
      <c r="C466">
        <v>500</v>
      </c>
      <c r="D466">
        <v>0.6</v>
      </c>
      <c r="E466" s="38">
        <v>8.6596162480000007</v>
      </c>
      <c r="F466">
        <v>2</v>
      </c>
      <c r="G466" s="38">
        <v>21594.34866</v>
      </c>
      <c r="H466" s="38">
        <v>4286.5665550000003</v>
      </c>
      <c r="I466" s="28">
        <v>2500</v>
      </c>
      <c r="J466" s="38">
        <v>1786.5665550000001</v>
      </c>
      <c r="K466" s="1">
        <v>0.58321735299999999</v>
      </c>
      <c r="L466" s="38">
        <v>206.3100853</v>
      </c>
      <c r="M466" s="38">
        <v>6676.1019839999999</v>
      </c>
      <c r="N466" s="38">
        <v>6643.3006519999999</v>
      </c>
      <c r="O466" s="38">
        <v>2306.6172710000001</v>
      </c>
      <c r="P466" s="27">
        <v>613.87430119999999</v>
      </c>
      <c r="Q466" s="38">
        <v>1067.8878990000001</v>
      </c>
      <c r="R466">
        <v>5</v>
      </c>
      <c r="S466" s="1">
        <v>0.60687097099999998</v>
      </c>
      <c r="T466">
        <v>300</v>
      </c>
      <c r="U466" s="1">
        <v>1.1633431E-2</v>
      </c>
      <c r="V466" s="45" t="str">
        <f t="shared" si="7"/>
        <v/>
      </c>
    </row>
    <row r="467" spans="1:22" x14ac:dyDescent="0.35">
      <c r="A467">
        <v>5</v>
      </c>
      <c r="B467">
        <v>40</v>
      </c>
      <c r="C467">
        <v>500</v>
      </c>
      <c r="D467">
        <v>0.6</v>
      </c>
      <c r="E467" s="38">
        <v>8.6596162480000007</v>
      </c>
      <c r="F467">
        <v>3</v>
      </c>
      <c r="G467" s="38">
        <v>30718.166260000002</v>
      </c>
      <c r="H467" s="38">
        <v>5833.4811950000003</v>
      </c>
      <c r="I467" s="28">
        <v>3000</v>
      </c>
      <c r="J467" s="38">
        <v>2833.4811949999998</v>
      </c>
      <c r="K467" s="1">
        <v>0.51427267899999995</v>
      </c>
      <c r="L467" s="38">
        <v>327.20630979999999</v>
      </c>
      <c r="M467" s="38">
        <v>9663.3916140000001</v>
      </c>
      <c r="N467" s="38">
        <v>8241.7990879999998</v>
      </c>
      <c r="O467" s="38">
        <v>5170.580766</v>
      </c>
      <c r="P467" s="27">
        <v>613.87430119999999</v>
      </c>
      <c r="Q467" s="38">
        <v>1195.039293</v>
      </c>
      <c r="R467">
        <v>6</v>
      </c>
      <c r="S467" s="1">
        <v>0.75289511600000003</v>
      </c>
      <c r="T467">
        <v>300</v>
      </c>
      <c r="U467" s="1">
        <v>1.8919749E-2</v>
      </c>
      <c r="V467" s="45">
        <f t="shared" si="7"/>
        <v>0.28627665962656978</v>
      </c>
    </row>
    <row r="468" spans="1:22" x14ac:dyDescent="0.35">
      <c r="A468">
        <v>5</v>
      </c>
      <c r="B468">
        <v>40</v>
      </c>
      <c r="C468">
        <v>500</v>
      </c>
      <c r="D468">
        <v>0.4</v>
      </c>
      <c r="E468" s="38">
        <v>19.48413656</v>
      </c>
      <c r="F468">
        <v>1</v>
      </c>
      <c r="G468" s="38">
        <v>23737.20695</v>
      </c>
      <c r="H468" s="38">
        <v>5690.8291790000003</v>
      </c>
      <c r="I468" s="28">
        <v>2000</v>
      </c>
      <c r="J468" s="38">
        <v>3690.8291789999998</v>
      </c>
      <c r="K468" s="1">
        <v>0.351442635</v>
      </c>
      <c r="L468" s="38">
        <v>189.4273838</v>
      </c>
      <c r="M468" s="38">
        <v>7250.597616</v>
      </c>
      <c r="N468" s="38">
        <v>7087.7752829999999</v>
      </c>
      <c r="O468" s="38">
        <v>2117.8627120000001</v>
      </c>
      <c r="P468" s="27">
        <v>613.87430119999999</v>
      </c>
      <c r="Q468" s="38">
        <v>976.26785489999997</v>
      </c>
      <c r="R468">
        <v>4</v>
      </c>
      <c r="S468" s="1">
        <v>0.647474094</v>
      </c>
      <c r="T468">
        <v>301</v>
      </c>
      <c r="U468" s="1">
        <v>1.8845344999999999E-2</v>
      </c>
      <c r="V468" s="45" t="str">
        <f t="shared" si="7"/>
        <v/>
      </c>
    </row>
    <row r="469" spans="1:22" x14ac:dyDescent="0.35">
      <c r="A469">
        <v>5</v>
      </c>
      <c r="B469">
        <v>40</v>
      </c>
      <c r="C469">
        <v>500</v>
      </c>
      <c r="D469">
        <v>0.4</v>
      </c>
      <c r="E469" s="38">
        <v>19.48413656</v>
      </c>
      <c r="F469">
        <v>2</v>
      </c>
      <c r="G469" s="38">
        <v>23930.426940000001</v>
      </c>
      <c r="H469" s="38">
        <v>6544.109031</v>
      </c>
      <c r="I469" s="28">
        <v>2500</v>
      </c>
      <c r="J469" s="38">
        <v>4044.109031</v>
      </c>
      <c r="K469" s="1">
        <v>0.38202297499999999</v>
      </c>
      <c r="L469" s="38">
        <v>207.55904609999999</v>
      </c>
      <c r="M469" s="38">
        <v>6712.6415999999999</v>
      </c>
      <c r="N469" s="38">
        <v>6661.5992050000004</v>
      </c>
      <c r="O469" s="38">
        <v>2320.5809180000001</v>
      </c>
      <c r="P469" s="27">
        <v>613.87430119999999</v>
      </c>
      <c r="Q469" s="38">
        <v>1077.621881</v>
      </c>
      <c r="R469">
        <v>5</v>
      </c>
      <c r="S469" s="1">
        <v>0.60854255899999998</v>
      </c>
      <c r="T469">
        <v>300</v>
      </c>
      <c r="U469" s="1">
        <v>2.3298217999999999E-2</v>
      </c>
      <c r="V469" s="45" t="str">
        <f t="shared" si="7"/>
        <v/>
      </c>
    </row>
    <row r="470" spans="1:22" x14ac:dyDescent="0.35">
      <c r="A470">
        <v>5</v>
      </c>
      <c r="B470">
        <v>40</v>
      </c>
      <c r="C470">
        <v>500</v>
      </c>
      <c r="D470">
        <v>0.4</v>
      </c>
      <c r="E470" s="38">
        <v>19.48413656</v>
      </c>
      <c r="F470">
        <v>3</v>
      </c>
      <c r="G470" s="38">
        <v>35123.893539999997</v>
      </c>
      <c r="H470" s="38">
        <v>9342.7990869999994</v>
      </c>
      <c r="I470" s="28">
        <v>3000</v>
      </c>
      <c r="J470" s="38">
        <v>6342.7990870000003</v>
      </c>
      <c r="K470" s="1">
        <v>0.32110291299999999</v>
      </c>
      <c r="L470" s="38">
        <v>325.53656599999999</v>
      </c>
      <c r="M470" s="38">
        <v>10501.357110000001</v>
      </c>
      <c r="N470" s="38">
        <v>8331.9706399999995</v>
      </c>
      <c r="O470" s="38">
        <v>5144.3300239999999</v>
      </c>
      <c r="P470" s="27">
        <v>613.87430119999999</v>
      </c>
      <c r="Q470" s="38">
        <v>1189.5623820000001</v>
      </c>
      <c r="R470">
        <v>6</v>
      </c>
      <c r="S470" s="1">
        <v>0.76113236100000004</v>
      </c>
      <c r="T470">
        <v>300</v>
      </c>
      <c r="U470" s="1">
        <v>5.4511723999999998E-2</v>
      </c>
      <c r="V470" s="45">
        <f t="shared" si="7"/>
        <v>0.26315005227543925</v>
      </c>
    </row>
    <row r="471" spans="1:22" x14ac:dyDescent="0.35">
      <c r="A471">
        <v>5</v>
      </c>
      <c r="B471">
        <v>40</v>
      </c>
      <c r="C471">
        <v>1000</v>
      </c>
      <c r="D471">
        <v>0.8</v>
      </c>
      <c r="E471" s="38">
        <v>5.3195188870000001</v>
      </c>
      <c r="F471">
        <v>1</v>
      </c>
      <c r="G471" s="38">
        <v>22993.639749999998</v>
      </c>
      <c r="H471" s="38">
        <v>4999.3115959999996</v>
      </c>
      <c r="I471" s="28">
        <v>4000</v>
      </c>
      <c r="J471" s="38">
        <v>999.31159639999998</v>
      </c>
      <c r="K471" s="1">
        <v>0.80011016000000001</v>
      </c>
      <c r="L471" s="38">
        <v>187.85746030000001</v>
      </c>
      <c r="M471" s="38">
        <v>7228.4160309999997</v>
      </c>
      <c r="N471" s="38">
        <v>7083.812199</v>
      </c>
      <c r="O471" s="38">
        <v>2100.310551</v>
      </c>
      <c r="P471" s="27">
        <v>613.87430119999999</v>
      </c>
      <c r="Q471" s="38">
        <v>967.91507200000001</v>
      </c>
      <c r="R471">
        <v>4</v>
      </c>
      <c r="S471" s="1">
        <v>0.64711206300000002</v>
      </c>
      <c r="T471">
        <v>103</v>
      </c>
      <c r="U471" s="1">
        <v>5.2985059999999997E-3</v>
      </c>
      <c r="V471" s="45" t="str">
        <f t="shared" si="7"/>
        <v/>
      </c>
    </row>
    <row r="472" spans="1:22" x14ac:dyDescent="0.35">
      <c r="A472">
        <v>5</v>
      </c>
      <c r="B472">
        <v>40</v>
      </c>
      <c r="C472">
        <v>1000</v>
      </c>
      <c r="D472">
        <v>0.8</v>
      </c>
      <c r="E472" s="38">
        <v>5.3195188870000001</v>
      </c>
      <c r="F472">
        <v>2</v>
      </c>
      <c r="G472" s="38">
        <v>23122.30459</v>
      </c>
      <c r="H472" s="38">
        <v>4997.7123959999999</v>
      </c>
      <c r="I472" s="28">
        <v>4000</v>
      </c>
      <c r="J472" s="38">
        <v>997.71239600000001</v>
      </c>
      <c r="K472" s="1">
        <v>0.80036618400000004</v>
      </c>
      <c r="L472" s="38">
        <v>187.55682880000001</v>
      </c>
      <c r="M472" s="38">
        <v>7286.460709</v>
      </c>
      <c r="N472" s="38">
        <v>7153.1030270000001</v>
      </c>
      <c r="O472" s="38">
        <v>2096.9494049999998</v>
      </c>
      <c r="P472" s="27">
        <v>613.87430119999999</v>
      </c>
      <c r="Q472" s="38">
        <v>974.2047503</v>
      </c>
      <c r="R472">
        <v>4</v>
      </c>
      <c r="S472" s="1">
        <v>0.65344183700000003</v>
      </c>
      <c r="T472">
        <v>139</v>
      </c>
      <c r="U472" s="1">
        <v>5.8400680000000003E-3</v>
      </c>
      <c r="V472" s="45" t="str">
        <f t="shared" si="7"/>
        <v/>
      </c>
    </row>
    <row r="473" spans="1:22" x14ac:dyDescent="0.35">
      <c r="A473">
        <v>5</v>
      </c>
      <c r="B473">
        <v>40</v>
      </c>
      <c r="C473">
        <v>1000</v>
      </c>
      <c r="D473">
        <v>0.8</v>
      </c>
      <c r="E473" s="38">
        <v>5.3195188870000001</v>
      </c>
      <c r="F473">
        <v>3</v>
      </c>
      <c r="G473" s="38">
        <v>32114.068630000002</v>
      </c>
      <c r="H473" s="38">
        <v>6586.5657659999997</v>
      </c>
      <c r="I473" s="28">
        <v>5000</v>
      </c>
      <c r="J473" s="38">
        <v>1586.5657659999999</v>
      </c>
      <c r="K473" s="1">
        <v>0.75912094100000005</v>
      </c>
      <c r="L473" s="38">
        <v>298.25360819999997</v>
      </c>
      <c r="M473" s="38">
        <v>10696.85362</v>
      </c>
      <c r="N473" s="38">
        <v>8412.2980019999995</v>
      </c>
      <c r="O473" s="38">
        <v>4714.1864100000003</v>
      </c>
      <c r="P473" s="27">
        <v>613.87430119999999</v>
      </c>
      <c r="Q473" s="38">
        <v>1090.2905310000001</v>
      </c>
      <c r="R473">
        <v>5</v>
      </c>
      <c r="S473" s="1">
        <v>0.76847033200000003</v>
      </c>
      <c r="T473">
        <v>209</v>
      </c>
      <c r="U473" s="1">
        <v>7.4027229999999999E-3</v>
      </c>
      <c r="V473" s="45">
        <f t="shared" si="7"/>
        <v>0.30362331099127177</v>
      </c>
    </row>
    <row r="474" spans="1:22" x14ac:dyDescent="0.35">
      <c r="A474">
        <v>5</v>
      </c>
      <c r="B474">
        <v>40</v>
      </c>
      <c r="C474">
        <v>1000</v>
      </c>
      <c r="D474">
        <v>0.6</v>
      </c>
      <c r="E474" s="38">
        <v>14.185383699999999</v>
      </c>
      <c r="F474">
        <v>1</v>
      </c>
      <c r="G474" s="38">
        <v>24671.51787</v>
      </c>
      <c r="H474" s="38">
        <v>6678.0636089999998</v>
      </c>
      <c r="I474" s="28">
        <v>4000</v>
      </c>
      <c r="J474" s="38">
        <v>2678.0636089999998</v>
      </c>
      <c r="K474" s="1">
        <v>0.59897602599999999</v>
      </c>
      <c r="L474" s="38">
        <v>188.79034859999999</v>
      </c>
      <c r="M474" s="38">
        <v>7215.9253529999996</v>
      </c>
      <c r="N474" s="38">
        <v>7080.8811690000002</v>
      </c>
      <c r="O474" s="38">
        <v>2110.7403429999999</v>
      </c>
      <c r="P474" s="27">
        <v>613.87430119999999</v>
      </c>
      <c r="Q474" s="38">
        <v>972.03309530000001</v>
      </c>
      <c r="R474">
        <v>4</v>
      </c>
      <c r="S474" s="1">
        <v>0.64684431099999995</v>
      </c>
      <c r="T474">
        <v>189</v>
      </c>
      <c r="U474" s="1">
        <v>9.9422699999999996E-3</v>
      </c>
      <c r="V474" s="45" t="str">
        <f t="shared" si="7"/>
        <v/>
      </c>
    </row>
    <row r="475" spans="1:22" x14ac:dyDescent="0.35">
      <c r="A475">
        <v>5</v>
      </c>
      <c r="B475">
        <v>40</v>
      </c>
      <c r="C475">
        <v>1000</v>
      </c>
      <c r="D475">
        <v>0.6</v>
      </c>
      <c r="E475" s="38">
        <v>14.185383699999999</v>
      </c>
      <c r="F475">
        <v>2</v>
      </c>
      <c r="G475" s="38">
        <v>24582.210370000001</v>
      </c>
      <c r="H475" s="38">
        <v>5283.4636760000003</v>
      </c>
      <c r="I475" s="28">
        <v>3000</v>
      </c>
      <c r="J475" s="38">
        <v>2283.4636759999999</v>
      </c>
      <c r="K475" s="1">
        <v>0.56780933600000005</v>
      </c>
      <c r="L475" s="38">
        <v>160.972962</v>
      </c>
      <c r="M475" s="38">
        <v>8240.9236060000003</v>
      </c>
      <c r="N475" s="38">
        <v>7811.7806920000003</v>
      </c>
      <c r="O475" s="38">
        <v>1799.7328729999999</v>
      </c>
      <c r="P475" s="27">
        <v>613.87430119999999</v>
      </c>
      <c r="Q475" s="38">
        <v>832.43521629999998</v>
      </c>
      <c r="R475">
        <v>3</v>
      </c>
      <c r="S475" s="1">
        <v>0.713612582</v>
      </c>
      <c r="T475">
        <v>163</v>
      </c>
      <c r="U475" s="1">
        <v>5.4984750000000001E-3</v>
      </c>
      <c r="V475" s="45" t="str">
        <f t="shared" si="7"/>
        <v/>
      </c>
    </row>
    <row r="476" spans="1:22" x14ac:dyDescent="0.35">
      <c r="A476">
        <v>5</v>
      </c>
      <c r="B476">
        <v>40</v>
      </c>
      <c r="C476">
        <v>1000</v>
      </c>
      <c r="D476">
        <v>0.6</v>
      </c>
      <c r="E476" s="38">
        <v>14.185383699999999</v>
      </c>
      <c r="F476">
        <v>3</v>
      </c>
      <c r="G476" s="38">
        <v>35206.067340000001</v>
      </c>
      <c r="H476" s="38">
        <v>7749.4672730000002</v>
      </c>
      <c r="I476" s="28">
        <v>4000</v>
      </c>
      <c r="J476" s="38">
        <v>3749.4672730000002</v>
      </c>
      <c r="K476" s="1">
        <v>0.51616451299999999</v>
      </c>
      <c r="L476" s="38">
        <v>264.3190644</v>
      </c>
      <c r="M476" s="38">
        <v>12546.26124</v>
      </c>
      <c r="N476" s="38">
        <v>9153.5830060000008</v>
      </c>
      <c r="O476" s="38">
        <v>4177.7864239999999</v>
      </c>
      <c r="P476" s="27">
        <v>613.87430119999999</v>
      </c>
      <c r="Q476" s="38">
        <v>965.09509390000005</v>
      </c>
      <c r="R476">
        <v>4</v>
      </c>
      <c r="S476" s="1">
        <v>0.83618732600000001</v>
      </c>
      <c r="T476">
        <v>300</v>
      </c>
      <c r="U476" s="1">
        <v>5.6095526999999999E-2</v>
      </c>
      <c r="V476" s="45">
        <f t="shared" si="7"/>
        <v>0.28521010290935889</v>
      </c>
    </row>
    <row r="477" spans="1:22" x14ac:dyDescent="0.35">
      <c r="A477">
        <v>5</v>
      </c>
      <c r="B477">
        <v>40</v>
      </c>
      <c r="C477">
        <v>1000</v>
      </c>
      <c r="D477">
        <v>0.4</v>
      </c>
      <c r="E477" s="38">
        <v>31.917113319999999</v>
      </c>
      <c r="F477">
        <v>1</v>
      </c>
      <c r="G477" s="38">
        <v>27499.173169999998</v>
      </c>
      <c r="H477" s="38">
        <v>6247.6340490000002</v>
      </c>
      <c r="I477" s="28">
        <v>2000</v>
      </c>
      <c r="J477" s="38">
        <v>4247.6340490000002</v>
      </c>
      <c r="K477" s="1">
        <v>0.32012118299999998</v>
      </c>
      <c r="L477" s="38">
        <v>133.08327689999999</v>
      </c>
      <c r="M477" s="38">
        <v>9937.5220119999994</v>
      </c>
      <c r="N477" s="38">
        <v>8524.7376789999998</v>
      </c>
      <c r="O477" s="38">
        <v>1487.916332</v>
      </c>
      <c r="P477" s="27">
        <v>613.87430119999999</v>
      </c>
      <c r="Q477" s="38">
        <v>687.48879680000005</v>
      </c>
      <c r="R477">
        <v>2</v>
      </c>
      <c r="S477" s="1">
        <v>0.77874178900000002</v>
      </c>
      <c r="T477">
        <v>300</v>
      </c>
      <c r="U477" s="1">
        <v>1.3723978E-2</v>
      </c>
      <c r="V477" s="45" t="str">
        <f t="shared" si="7"/>
        <v/>
      </c>
    </row>
    <row r="478" spans="1:22" x14ac:dyDescent="0.35">
      <c r="A478">
        <v>5</v>
      </c>
      <c r="B478">
        <v>40</v>
      </c>
      <c r="C478">
        <v>1000</v>
      </c>
      <c r="D478">
        <v>0.4</v>
      </c>
      <c r="E478" s="38">
        <v>31.917113319999999</v>
      </c>
      <c r="F478">
        <v>2</v>
      </c>
      <c r="G478" s="38">
        <v>27216.6371</v>
      </c>
      <c r="H478" s="38">
        <v>6239.4337539999997</v>
      </c>
      <c r="I478" s="28">
        <v>2000</v>
      </c>
      <c r="J478" s="38">
        <v>4239.4337539999997</v>
      </c>
      <c r="K478" s="1">
        <v>0.32054190799999999</v>
      </c>
      <c r="L478" s="38">
        <v>132.8263489</v>
      </c>
      <c r="M478" s="38">
        <v>9650.8555250000009</v>
      </c>
      <c r="N478" s="38">
        <v>8540.0485599999993</v>
      </c>
      <c r="O478" s="38">
        <v>1485.0438489999999</v>
      </c>
      <c r="P478" s="27">
        <v>613.87430119999999</v>
      </c>
      <c r="Q478" s="38">
        <v>687.38111530000003</v>
      </c>
      <c r="R478">
        <v>2</v>
      </c>
      <c r="S478" s="1">
        <v>0.78014044999999999</v>
      </c>
      <c r="T478">
        <v>300</v>
      </c>
      <c r="U478" s="1">
        <v>1.7092649000000001E-2</v>
      </c>
      <c r="V478" s="45" t="str">
        <f t="shared" si="7"/>
        <v/>
      </c>
    </row>
    <row r="479" spans="1:22" x14ac:dyDescent="0.35">
      <c r="A479">
        <v>5</v>
      </c>
      <c r="B479">
        <v>40</v>
      </c>
      <c r="C479">
        <v>1000</v>
      </c>
      <c r="D479">
        <v>0.4</v>
      </c>
      <c r="E479" s="38">
        <v>31.917113319999999</v>
      </c>
      <c r="F479">
        <v>3</v>
      </c>
      <c r="G479" s="38">
        <v>40297.859490000003</v>
      </c>
      <c r="H479" s="38">
        <v>10020.30768</v>
      </c>
      <c r="I479" s="28">
        <v>3000</v>
      </c>
      <c r="J479" s="38">
        <v>7020.3076769999998</v>
      </c>
      <c r="K479" s="1">
        <v>0.29939200399999999</v>
      </c>
      <c r="L479" s="38">
        <v>219.95433750000001</v>
      </c>
      <c r="M479" s="38">
        <v>16129.65352</v>
      </c>
      <c r="N479" s="38">
        <v>9256.8793509999996</v>
      </c>
      <c r="O479" s="38">
        <v>3475.5778399999999</v>
      </c>
      <c r="P479" s="27">
        <v>613.87430119999999</v>
      </c>
      <c r="Q479" s="38">
        <v>801.56679929999996</v>
      </c>
      <c r="R479">
        <v>3</v>
      </c>
      <c r="S479" s="1">
        <v>0.84562353199999996</v>
      </c>
      <c r="T479">
        <v>300</v>
      </c>
      <c r="U479" s="1">
        <v>6.6887040999999994E-2</v>
      </c>
      <c r="V479" s="45">
        <f t="shared" si="7"/>
        <v>0.26350611841172317</v>
      </c>
    </row>
    <row r="480" spans="1:22" x14ac:dyDescent="0.35">
      <c r="A480">
        <v>5</v>
      </c>
      <c r="B480">
        <v>40</v>
      </c>
      <c r="C480">
        <v>2000</v>
      </c>
      <c r="D480">
        <v>0.8</v>
      </c>
      <c r="E480" s="38">
        <v>7.5245707050000004</v>
      </c>
      <c r="F480">
        <v>1</v>
      </c>
      <c r="G480" s="38">
        <v>26188.090800000002</v>
      </c>
      <c r="H480" s="38">
        <v>5005.9295270000002</v>
      </c>
      <c r="I480" s="28">
        <v>4000</v>
      </c>
      <c r="J480" s="38">
        <v>1005.929527</v>
      </c>
      <c r="K480" s="1">
        <v>0.79905239900000002</v>
      </c>
      <c r="L480" s="38">
        <v>133.6857315</v>
      </c>
      <c r="M480" s="38">
        <v>9864.7919949999996</v>
      </c>
      <c r="N480" s="38">
        <v>8518.6700820000005</v>
      </c>
      <c r="O480" s="38">
        <v>1494.653734</v>
      </c>
      <c r="P480" s="27">
        <v>613.87430119999999</v>
      </c>
      <c r="Q480" s="38">
        <v>690.17116380000004</v>
      </c>
      <c r="R480">
        <v>2</v>
      </c>
      <c r="S480" s="1">
        <v>0.778187509</v>
      </c>
      <c r="T480">
        <v>72</v>
      </c>
      <c r="U480" s="1">
        <v>9.7362000000000004E-3</v>
      </c>
      <c r="V480" s="45" t="str">
        <f t="shared" si="7"/>
        <v/>
      </c>
    </row>
    <row r="481" spans="1:22" x14ac:dyDescent="0.35">
      <c r="A481">
        <v>5</v>
      </c>
      <c r="B481">
        <v>40</v>
      </c>
      <c r="C481">
        <v>2000</v>
      </c>
      <c r="D481">
        <v>0.8</v>
      </c>
      <c r="E481" s="38">
        <v>7.5245707050000004</v>
      </c>
      <c r="F481">
        <v>2</v>
      </c>
      <c r="G481" s="38">
        <v>25830.120220000001</v>
      </c>
      <c r="H481" s="38">
        <v>5000.0106740000001</v>
      </c>
      <c r="I481" s="28">
        <v>4000</v>
      </c>
      <c r="J481" s="38">
        <v>1000.010674</v>
      </c>
      <c r="K481" s="1">
        <v>0.79999829200000006</v>
      </c>
      <c r="L481" s="38">
        <v>132.89936320000001</v>
      </c>
      <c r="M481" s="38">
        <v>9500.9560099999999</v>
      </c>
      <c r="N481" s="38">
        <v>8540.0485599999993</v>
      </c>
      <c r="O481" s="38">
        <v>1485.860068</v>
      </c>
      <c r="P481" s="27">
        <v>613.87430119999999</v>
      </c>
      <c r="Q481" s="38">
        <v>689.37060980000001</v>
      </c>
      <c r="R481">
        <v>2</v>
      </c>
      <c r="S481" s="1">
        <v>0.78014044999999999</v>
      </c>
      <c r="T481">
        <v>125</v>
      </c>
      <c r="U481" s="1">
        <v>5.1177100000000001E-3</v>
      </c>
      <c r="V481" s="45" t="str">
        <f t="shared" si="7"/>
        <v/>
      </c>
    </row>
    <row r="482" spans="1:22" x14ac:dyDescent="0.35">
      <c r="A482">
        <v>5</v>
      </c>
      <c r="B482">
        <v>40</v>
      </c>
      <c r="C482">
        <v>2000</v>
      </c>
      <c r="D482">
        <v>0.8</v>
      </c>
      <c r="E482" s="38">
        <v>7.5245707050000004</v>
      </c>
      <c r="F482">
        <v>3</v>
      </c>
      <c r="G482" s="38">
        <v>36500.354630000002</v>
      </c>
      <c r="H482" s="38">
        <v>7743.1341499999999</v>
      </c>
      <c r="I482" s="28">
        <v>6000</v>
      </c>
      <c r="J482" s="38">
        <v>1743.1341500000001</v>
      </c>
      <c r="K482" s="1">
        <v>0.77488002700000003</v>
      </c>
      <c r="L482" s="38">
        <v>231.65894399999999</v>
      </c>
      <c r="M482" s="38">
        <v>13641.50505</v>
      </c>
      <c r="N482" s="38">
        <v>9991.9458919999997</v>
      </c>
      <c r="O482" s="38">
        <v>3661.9981509999998</v>
      </c>
      <c r="P482" s="27">
        <v>613.87430119999999</v>
      </c>
      <c r="Q482" s="38">
        <v>847.89708270000006</v>
      </c>
      <c r="R482">
        <v>3</v>
      </c>
      <c r="S482" s="1">
        <v>0.91277246400000001</v>
      </c>
      <c r="T482">
        <v>259</v>
      </c>
      <c r="U482" s="1">
        <v>9.1745890000000004E-3</v>
      </c>
      <c r="V482" s="45">
        <f t="shared" si="7"/>
        <v>0.29831584142779694</v>
      </c>
    </row>
    <row r="483" spans="1:22" x14ac:dyDescent="0.35">
      <c r="A483">
        <v>5</v>
      </c>
      <c r="B483">
        <v>40</v>
      </c>
      <c r="C483">
        <v>2000</v>
      </c>
      <c r="D483">
        <v>0.6</v>
      </c>
      <c r="E483" s="38">
        <v>20.065521879999999</v>
      </c>
      <c r="F483">
        <v>1</v>
      </c>
      <c r="G483" s="38">
        <v>27765.244409999999</v>
      </c>
      <c r="H483" s="38">
        <v>3907.5973770000001</v>
      </c>
      <c r="I483" s="28">
        <v>2000</v>
      </c>
      <c r="J483" s="38">
        <v>1907.5973770000001</v>
      </c>
      <c r="K483" s="1">
        <v>0.51182345699999998</v>
      </c>
      <c r="L483" s="38">
        <v>95.068396430000007</v>
      </c>
      <c r="M483" s="38">
        <v>12267.64798</v>
      </c>
      <c r="N483" s="38">
        <v>9422.9087380000001</v>
      </c>
      <c r="O483" s="38">
        <v>1062.8973860000001</v>
      </c>
      <c r="P483" s="27">
        <v>613.87430119999999</v>
      </c>
      <c r="Q483" s="38">
        <v>490.31862940000002</v>
      </c>
      <c r="R483">
        <v>1</v>
      </c>
      <c r="S483" s="1">
        <v>0.86079045300000001</v>
      </c>
      <c r="T483">
        <v>21</v>
      </c>
      <c r="U483" s="1">
        <v>3.6724349999999999E-3</v>
      </c>
      <c r="V483" s="45" t="str">
        <f t="shared" si="7"/>
        <v/>
      </c>
    </row>
    <row r="484" spans="1:22" x14ac:dyDescent="0.35">
      <c r="A484">
        <v>5</v>
      </c>
      <c r="B484">
        <v>40</v>
      </c>
      <c r="C484">
        <v>2000</v>
      </c>
      <c r="D484">
        <v>0.6</v>
      </c>
      <c r="E484" s="38">
        <v>20.065521879999999</v>
      </c>
      <c r="F484">
        <v>2</v>
      </c>
      <c r="G484" s="38">
        <v>27642.02663</v>
      </c>
      <c r="H484" s="38">
        <v>6660.2946080000002</v>
      </c>
      <c r="I484" s="28">
        <v>4000</v>
      </c>
      <c r="J484" s="38">
        <v>2660.2946080000002</v>
      </c>
      <c r="K484" s="1">
        <v>0.60057403399999998</v>
      </c>
      <c r="L484" s="38">
        <v>132.58038930000001</v>
      </c>
      <c r="M484" s="38">
        <v>9710.0678250000001</v>
      </c>
      <c r="N484" s="38">
        <v>8488.0074010000008</v>
      </c>
      <c r="O484" s="38">
        <v>1482.293799</v>
      </c>
      <c r="P484" s="27">
        <v>613.87430119999999</v>
      </c>
      <c r="Q484" s="38">
        <v>687.48869420000005</v>
      </c>
      <c r="R484">
        <v>2</v>
      </c>
      <c r="S484" s="1">
        <v>0.77538644800000001</v>
      </c>
      <c r="T484">
        <v>300</v>
      </c>
      <c r="U484" s="1">
        <v>1.9095351999999999E-2</v>
      </c>
      <c r="V484" s="45" t="str">
        <f t="shared" si="7"/>
        <v/>
      </c>
    </row>
    <row r="485" spans="1:22" x14ac:dyDescent="0.35">
      <c r="A485">
        <v>5</v>
      </c>
      <c r="B485">
        <v>40</v>
      </c>
      <c r="C485">
        <v>2000</v>
      </c>
      <c r="D485">
        <v>0.6</v>
      </c>
      <c r="E485" s="38">
        <v>20.065521879999999</v>
      </c>
      <c r="F485">
        <v>3</v>
      </c>
      <c r="G485" s="38">
        <v>40083.866199999997</v>
      </c>
      <c r="H485" s="38">
        <v>13349.190979999999</v>
      </c>
      <c r="I485" s="28">
        <v>8000</v>
      </c>
      <c r="J485" s="38">
        <v>5349.1909779999996</v>
      </c>
      <c r="K485" s="1">
        <v>0.59928725400000005</v>
      </c>
      <c r="L485" s="38">
        <v>266.5861888</v>
      </c>
      <c r="M485" s="38">
        <v>11765.89633</v>
      </c>
      <c r="N485" s="38">
        <v>9165.4498719999992</v>
      </c>
      <c r="O485" s="38">
        <v>4214.2240670000001</v>
      </c>
      <c r="P485" s="27">
        <v>613.87430119999999</v>
      </c>
      <c r="Q485" s="38">
        <v>975.23065359999998</v>
      </c>
      <c r="R485">
        <v>4</v>
      </c>
      <c r="S485" s="1">
        <v>0.83727137399999996</v>
      </c>
      <c r="T485">
        <v>300</v>
      </c>
      <c r="U485" s="1">
        <v>0.107709285</v>
      </c>
      <c r="V485" s="45">
        <f t="shared" si="7"/>
        <v>0.27655945785414382</v>
      </c>
    </row>
    <row r="486" spans="1:22" x14ac:dyDescent="0.35">
      <c r="A486">
        <v>5</v>
      </c>
      <c r="B486">
        <v>40</v>
      </c>
      <c r="C486">
        <v>2000</v>
      </c>
      <c r="D486">
        <v>0.4</v>
      </c>
      <c r="E486" s="38">
        <v>45.147424229999999</v>
      </c>
      <c r="F486">
        <v>1</v>
      </c>
      <c r="G486" s="38">
        <v>30154.29953</v>
      </c>
      <c r="H486" s="38">
        <v>6292.0942610000002</v>
      </c>
      <c r="I486" s="28">
        <v>2000</v>
      </c>
      <c r="J486" s="38">
        <v>4292.0942610000002</v>
      </c>
      <c r="K486" s="1">
        <v>0.31785919200000001</v>
      </c>
      <c r="L486" s="38">
        <v>95.068396430000007</v>
      </c>
      <c r="M486" s="38">
        <v>12290.424290000001</v>
      </c>
      <c r="N486" s="38">
        <v>9404.6856779999998</v>
      </c>
      <c r="O486" s="38">
        <v>1062.899782</v>
      </c>
      <c r="P486" s="27">
        <v>613.87430119999999</v>
      </c>
      <c r="Q486" s="38">
        <v>490.32122279999999</v>
      </c>
      <c r="R486">
        <v>1</v>
      </c>
      <c r="S486" s="1">
        <v>0.85912576100000004</v>
      </c>
      <c r="T486">
        <v>301</v>
      </c>
      <c r="U486" s="1">
        <v>4.7192535000000001E-2</v>
      </c>
      <c r="V486" s="45" t="str">
        <f t="shared" si="7"/>
        <v/>
      </c>
    </row>
    <row r="487" spans="1:22" x14ac:dyDescent="0.35">
      <c r="A487">
        <v>5</v>
      </c>
      <c r="B487">
        <v>40</v>
      </c>
      <c r="C487">
        <v>2000</v>
      </c>
      <c r="D487">
        <v>0.4</v>
      </c>
      <c r="E487" s="38">
        <v>45.147424229999999</v>
      </c>
      <c r="F487">
        <v>2</v>
      </c>
      <c r="G487" s="38">
        <v>30045.15466</v>
      </c>
      <c r="H487" s="38">
        <v>6253.2136639999999</v>
      </c>
      <c r="I487" s="28">
        <v>2000</v>
      </c>
      <c r="J487" s="38">
        <v>4253.2136639999999</v>
      </c>
      <c r="K487" s="1">
        <v>0.319835545</v>
      </c>
      <c r="L487" s="38">
        <v>94.207218409999996</v>
      </c>
      <c r="M487" s="38">
        <v>12214.223400000001</v>
      </c>
      <c r="N487" s="38">
        <v>9420.2450320000007</v>
      </c>
      <c r="O487" s="38">
        <v>1053.271794</v>
      </c>
      <c r="P487" s="27">
        <v>613.87430119999999</v>
      </c>
      <c r="Q487" s="38">
        <v>490.32646629999999</v>
      </c>
      <c r="R487">
        <v>1</v>
      </c>
      <c r="S487" s="1">
        <v>0.86054712099999997</v>
      </c>
      <c r="T487">
        <v>96</v>
      </c>
      <c r="U487" s="1">
        <v>8.720017E-3</v>
      </c>
      <c r="V487" s="45" t="str">
        <f t="shared" si="7"/>
        <v/>
      </c>
    </row>
    <row r="488" spans="1:22" x14ac:dyDescent="0.35">
      <c r="A488">
        <v>5</v>
      </c>
      <c r="B488">
        <v>40</v>
      </c>
      <c r="C488">
        <v>2000</v>
      </c>
      <c r="D488">
        <v>0.4</v>
      </c>
      <c r="E488" s="38">
        <v>45.147424229999999</v>
      </c>
      <c r="F488">
        <v>3</v>
      </c>
      <c r="G488" s="38">
        <v>44020.30773</v>
      </c>
      <c r="H488" s="38">
        <v>12522.01642</v>
      </c>
      <c r="I488" s="28">
        <v>4000</v>
      </c>
      <c r="J488" s="38">
        <v>8522.0164220000006</v>
      </c>
      <c r="K488" s="1">
        <v>0.31943737100000003</v>
      </c>
      <c r="L488" s="38">
        <v>188.75974859999999</v>
      </c>
      <c r="M488" s="38">
        <v>17142.696049999999</v>
      </c>
      <c r="N488" s="38">
        <v>10068.11011</v>
      </c>
      <c r="O488" s="38">
        <v>2983.3852919999999</v>
      </c>
      <c r="P488" s="27">
        <v>613.87430119999999</v>
      </c>
      <c r="Q488" s="38">
        <v>690.22555650000004</v>
      </c>
      <c r="R488">
        <v>2</v>
      </c>
      <c r="S488" s="1">
        <v>0.91973012799999998</v>
      </c>
      <c r="T488">
        <v>61</v>
      </c>
      <c r="U488" s="1">
        <v>8.5912100000000002E-3</v>
      </c>
      <c r="V488" s="45">
        <f t="shared" si="7"/>
        <v>0.26875902244787447</v>
      </c>
    </row>
    <row r="489" spans="1:22" x14ac:dyDescent="0.35">
      <c r="A489">
        <v>5</v>
      </c>
      <c r="B489">
        <v>70</v>
      </c>
      <c r="C489">
        <v>500</v>
      </c>
      <c r="D489">
        <v>0.8</v>
      </c>
      <c r="E489" s="38">
        <v>3.117287777</v>
      </c>
      <c r="F489">
        <v>1</v>
      </c>
      <c r="G489" s="38">
        <v>20227.91749</v>
      </c>
      <c r="H489" s="38">
        <v>3723.0338299999999</v>
      </c>
      <c r="I489" s="28">
        <v>3000</v>
      </c>
      <c r="J489" s="38">
        <v>723.03383050000002</v>
      </c>
      <c r="K489" s="1">
        <v>0.80579445100000002</v>
      </c>
      <c r="L489" s="38">
        <v>231.9432272</v>
      </c>
      <c r="M489" s="38">
        <v>6005.671026</v>
      </c>
      <c r="N489" s="38">
        <v>6099.6890510000003</v>
      </c>
      <c r="O489" s="38">
        <v>2593.2041640000002</v>
      </c>
      <c r="P489" s="27">
        <v>613.87430119999999</v>
      </c>
      <c r="Q489" s="38">
        <v>1192.4451200000001</v>
      </c>
      <c r="R489">
        <v>6</v>
      </c>
      <c r="S489" s="1">
        <v>0.41564051400000002</v>
      </c>
      <c r="T489">
        <v>48</v>
      </c>
      <c r="U489" s="1">
        <v>9.9039509999999994E-3</v>
      </c>
      <c r="V489" s="45" t="str">
        <f t="shared" si="7"/>
        <v/>
      </c>
    </row>
    <row r="490" spans="1:22" x14ac:dyDescent="0.35">
      <c r="A490">
        <v>5</v>
      </c>
      <c r="B490">
        <v>70</v>
      </c>
      <c r="C490">
        <v>500</v>
      </c>
      <c r="D490">
        <v>0.8</v>
      </c>
      <c r="E490" s="38">
        <v>3.117287777</v>
      </c>
      <c r="F490">
        <v>2</v>
      </c>
      <c r="G490" s="38">
        <v>20484.847419999998</v>
      </c>
      <c r="H490" s="38">
        <v>3149.655033</v>
      </c>
      <c r="I490" s="28">
        <v>2500</v>
      </c>
      <c r="J490" s="38">
        <v>649.65503320000005</v>
      </c>
      <c r="K490" s="1">
        <v>0.79373771800000004</v>
      </c>
      <c r="L490" s="38">
        <v>208.4039047</v>
      </c>
      <c r="M490" s="38">
        <v>6618.8803889999999</v>
      </c>
      <c r="N490" s="38">
        <v>6690.4404180000001</v>
      </c>
      <c r="O490" s="38">
        <v>2330.026578</v>
      </c>
      <c r="P490" s="27">
        <v>613.87430119999999</v>
      </c>
      <c r="Q490" s="38">
        <v>1081.970701</v>
      </c>
      <c r="R490">
        <v>5</v>
      </c>
      <c r="S490" s="1">
        <v>0.45589505800000002</v>
      </c>
      <c r="T490">
        <v>301</v>
      </c>
      <c r="U490" s="1">
        <v>4.9139520999999999E-2</v>
      </c>
      <c r="V490" s="45" t="str">
        <f t="shared" si="7"/>
        <v/>
      </c>
    </row>
    <row r="491" spans="1:22" x14ac:dyDescent="0.35">
      <c r="A491">
        <v>5</v>
      </c>
      <c r="B491">
        <v>70</v>
      </c>
      <c r="C491">
        <v>500</v>
      </c>
      <c r="D491">
        <v>0.8</v>
      </c>
      <c r="E491" s="38">
        <v>3.2468420149999999</v>
      </c>
      <c r="F491">
        <v>3</v>
      </c>
      <c r="G491" s="38">
        <v>28137.676060000002</v>
      </c>
      <c r="H491" s="38">
        <v>4062.7960330000001</v>
      </c>
      <c r="I491" s="28">
        <v>3000</v>
      </c>
      <c r="J491" s="38">
        <v>1062.7960330000001</v>
      </c>
      <c r="K491" s="1">
        <v>0.73840773100000001</v>
      </c>
      <c r="L491" s="38">
        <v>327.33217980000001</v>
      </c>
      <c r="M491" s="38">
        <v>8507.7952989999994</v>
      </c>
      <c r="N491" s="38">
        <v>8575.1561739999997</v>
      </c>
      <c r="O491" s="38">
        <v>5167.6179199999997</v>
      </c>
      <c r="P491" s="27">
        <v>635.74997919999998</v>
      </c>
      <c r="Q491" s="38">
        <v>1188.5606519999999</v>
      </c>
      <c r="R491">
        <v>6</v>
      </c>
      <c r="S491" s="1">
        <v>0.56200947499999998</v>
      </c>
      <c r="T491">
        <v>124</v>
      </c>
      <c r="U491" s="1">
        <v>9.2029959999999997E-3</v>
      </c>
      <c r="V491" s="45">
        <f>(G489+G490-G491)/(G489+G490)</f>
        <v>0.30887336877754679</v>
      </c>
    </row>
    <row r="492" spans="1:22" x14ac:dyDescent="0.35">
      <c r="A492">
        <v>5</v>
      </c>
      <c r="B492">
        <v>70</v>
      </c>
      <c r="C492">
        <v>500</v>
      </c>
      <c r="D492">
        <v>0.6</v>
      </c>
      <c r="E492" s="38">
        <v>8.3127674050000007</v>
      </c>
      <c r="F492">
        <v>1</v>
      </c>
      <c r="G492" s="38">
        <v>21384.808980000002</v>
      </c>
      <c r="H492" s="38">
        <v>4257.4195339999997</v>
      </c>
      <c r="I492" s="28">
        <v>2500</v>
      </c>
      <c r="J492" s="38">
        <v>1757.4195340000001</v>
      </c>
      <c r="K492" s="1">
        <v>0.58721015899999995</v>
      </c>
      <c r="L492" s="38">
        <v>211.41208399999999</v>
      </c>
      <c r="M492" s="38">
        <v>6488.7988420000001</v>
      </c>
      <c r="N492" s="38">
        <v>6572.3549059999996</v>
      </c>
      <c r="O492" s="38">
        <v>2363.659005</v>
      </c>
      <c r="P492" s="27">
        <v>613.87430119999999</v>
      </c>
      <c r="Q492" s="38">
        <v>1088.7023939999999</v>
      </c>
      <c r="R492">
        <v>5</v>
      </c>
      <c r="S492" s="1">
        <v>0.44784856200000001</v>
      </c>
      <c r="T492">
        <v>300</v>
      </c>
      <c r="U492" s="1">
        <v>1.112665E-2</v>
      </c>
      <c r="V492" s="45" t="str">
        <f t="shared" si="7"/>
        <v/>
      </c>
    </row>
    <row r="493" spans="1:22" x14ac:dyDescent="0.35">
      <c r="A493">
        <v>5</v>
      </c>
      <c r="B493">
        <v>70</v>
      </c>
      <c r="C493">
        <v>500</v>
      </c>
      <c r="D493">
        <v>0.6</v>
      </c>
      <c r="E493" s="38">
        <v>8.3127674050000007</v>
      </c>
      <c r="F493">
        <v>2</v>
      </c>
      <c r="G493" s="38">
        <v>21527.53514</v>
      </c>
      <c r="H493" s="38">
        <v>4230.8211959999999</v>
      </c>
      <c r="I493" s="28">
        <v>2500</v>
      </c>
      <c r="J493" s="38">
        <v>1730.8211960000001</v>
      </c>
      <c r="K493" s="1">
        <v>0.59090183299999999</v>
      </c>
      <c r="L493" s="38">
        <v>208.21238779999999</v>
      </c>
      <c r="M493" s="38">
        <v>6602.8653100000001</v>
      </c>
      <c r="N493" s="38">
        <v>6673.7248520000003</v>
      </c>
      <c r="O493" s="38">
        <v>2327.8853119999999</v>
      </c>
      <c r="P493" s="27">
        <v>613.87430119999999</v>
      </c>
      <c r="Q493" s="38">
        <v>1078.364167</v>
      </c>
      <c r="R493">
        <v>5</v>
      </c>
      <c r="S493" s="1">
        <v>0.454756039</v>
      </c>
      <c r="T493">
        <v>300</v>
      </c>
      <c r="U493" s="1">
        <v>1.1333698E-2</v>
      </c>
      <c r="V493" s="45" t="str">
        <f t="shared" si="7"/>
        <v/>
      </c>
    </row>
    <row r="494" spans="1:22" x14ac:dyDescent="0.35">
      <c r="A494">
        <v>5</v>
      </c>
      <c r="B494">
        <v>70</v>
      </c>
      <c r="C494">
        <v>500</v>
      </c>
      <c r="D494">
        <v>0.6</v>
      </c>
      <c r="E494" s="38">
        <v>8.3127674050000007</v>
      </c>
      <c r="F494">
        <v>3</v>
      </c>
      <c r="G494" s="38">
        <v>30340.905170000002</v>
      </c>
      <c r="H494" s="38">
        <v>5699.440439</v>
      </c>
      <c r="I494" s="28">
        <v>3000</v>
      </c>
      <c r="J494" s="38">
        <v>2699.440439</v>
      </c>
      <c r="K494" s="1">
        <v>0.52636746199999995</v>
      </c>
      <c r="L494" s="38">
        <v>324.73425880000002</v>
      </c>
      <c r="M494" s="38">
        <v>8952.9004100000002</v>
      </c>
      <c r="N494" s="38">
        <v>8757.824181</v>
      </c>
      <c r="O494" s="38">
        <v>5131.456545</v>
      </c>
      <c r="P494" s="27">
        <v>613.87430119999999</v>
      </c>
      <c r="Q494" s="38">
        <v>1185.4092920000001</v>
      </c>
      <c r="R494">
        <v>6</v>
      </c>
      <c r="S494" s="1">
        <v>0.59676919799999995</v>
      </c>
      <c r="T494">
        <v>300</v>
      </c>
      <c r="U494" s="1">
        <v>2.1995280999999998E-2</v>
      </c>
      <c r="V494" s="45">
        <f t="shared" si="7"/>
        <v>0.29295623923142605</v>
      </c>
    </row>
    <row r="495" spans="1:22" x14ac:dyDescent="0.35">
      <c r="A495">
        <v>5</v>
      </c>
      <c r="B495">
        <v>70</v>
      </c>
      <c r="C495">
        <v>500</v>
      </c>
      <c r="D495">
        <v>0.4</v>
      </c>
      <c r="E495" s="38">
        <v>18.703726660000001</v>
      </c>
      <c r="F495">
        <v>1</v>
      </c>
      <c r="G495" s="38">
        <v>23498.870790000001</v>
      </c>
      <c r="H495" s="38">
        <v>5511.1036320000003</v>
      </c>
      <c r="I495" s="28">
        <v>2000</v>
      </c>
      <c r="J495" s="38">
        <v>3511.1036319999998</v>
      </c>
      <c r="K495" s="1">
        <v>0.36290371799999999</v>
      </c>
      <c r="L495" s="38">
        <v>187.72212880000001</v>
      </c>
      <c r="M495" s="38">
        <v>7119.8817689999996</v>
      </c>
      <c r="N495" s="38">
        <v>7187.5990400000001</v>
      </c>
      <c r="O495" s="38">
        <v>2098.7974519999998</v>
      </c>
      <c r="P495" s="27">
        <v>613.87430119999999</v>
      </c>
      <c r="Q495" s="38">
        <v>967.61459360000003</v>
      </c>
      <c r="R495">
        <v>4</v>
      </c>
      <c r="S495" s="1">
        <v>0.48977207499999997</v>
      </c>
      <c r="T495">
        <v>300</v>
      </c>
      <c r="U495" s="1">
        <v>1.5317318E-2</v>
      </c>
      <c r="V495" s="45" t="str">
        <f t="shared" si="7"/>
        <v/>
      </c>
    </row>
    <row r="496" spans="1:22" x14ac:dyDescent="0.35">
      <c r="A496">
        <v>5</v>
      </c>
      <c r="B496">
        <v>70</v>
      </c>
      <c r="C496">
        <v>500</v>
      </c>
      <c r="D496">
        <v>0.4</v>
      </c>
      <c r="E496" s="38">
        <v>18.703726660000001</v>
      </c>
      <c r="F496">
        <v>2</v>
      </c>
      <c r="G496" s="38">
        <v>23910.37183</v>
      </c>
      <c r="H496" s="38">
        <v>5481.1138609999998</v>
      </c>
      <c r="I496" s="28">
        <v>2000</v>
      </c>
      <c r="J496" s="38">
        <v>3481.1138609999998</v>
      </c>
      <c r="K496" s="1">
        <v>0.36488933699999998</v>
      </c>
      <c r="L496" s="38">
        <v>186.11872650000001</v>
      </c>
      <c r="M496" s="38">
        <v>7357.4520899999998</v>
      </c>
      <c r="N496" s="38">
        <v>7411.044629</v>
      </c>
      <c r="O496" s="38">
        <v>2080.8706929999998</v>
      </c>
      <c r="P496" s="27">
        <v>613.87430119999999</v>
      </c>
      <c r="Q496" s="38">
        <v>966.01625690000003</v>
      </c>
      <c r="R496">
        <v>4</v>
      </c>
      <c r="S496" s="1">
        <v>0.50499793900000001</v>
      </c>
      <c r="T496">
        <v>300</v>
      </c>
      <c r="U496" s="1">
        <v>2.9627344999999999E-2</v>
      </c>
      <c r="V496" s="45" t="str">
        <f t="shared" si="7"/>
        <v/>
      </c>
    </row>
    <row r="497" spans="1:22" x14ac:dyDescent="0.35">
      <c r="A497">
        <v>5</v>
      </c>
      <c r="B497">
        <v>70</v>
      </c>
      <c r="C497">
        <v>500</v>
      </c>
      <c r="D497">
        <v>0.4</v>
      </c>
      <c r="E497" s="38">
        <v>18.703726660000001</v>
      </c>
      <c r="F497">
        <v>3</v>
      </c>
      <c r="G497" s="38">
        <v>34257.512799999997</v>
      </c>
      <c r="H497" s="38">
        <v>6938.7855559999998</v>
      </c>
      <c r="I497" s="28">
        <v>2000</v>
      </c>
      <c r="J497" s="38">
        <v>4938.7855559999998</v>
      </c>
      <c r="K497" s="1">
        <v>0.288234877</v>
      </c>
      <c r="L497" s="38">
        <v>264.0535582</v>
      </c>
      <c r="M497" s="38">
        <v>11436.968639999999</v>
      </c>
      <c r="N497" s="38">
        <v>10129.18649</v>
      </c>
      <c r="O497" s="38">
        <v>4174.2584219999999</v>
      </c>
      <c r="P497" s="27">
        <v>613.87430119999999</v>
      </c>
      <c r="Q497" s="38">
        <v>964.43938979999996</v>
      </c>
      <c r="R497">
        <v>4</v>
      </c>
      <c r="S497" s="1">
        <v>0.69021555800000001</v>
      </c>
      <c r="T497">
        <v>300</v>
      </c>
      <c r="U497" s="1">
        <v>5.1490229999999998E-2</v>
      </c>
      <c r="V497" s="45">
        <f t="shared" si="7"/>
        <v>0.27740856198474334</v>
      </c>
    </row>
    <row r="498" spans="1:22" x14ac:dyDescent="0.35">
      <c r="A498">
        <v>5</v>
      </c>
      <c r="B498">
        <v>70</v>
      </c>
      <c r="C498">
        <v>1000</v>
      </c>
      <c r="D498">
        <v>0.8</v>
      </c>
      <c r="E498" s="38">
        <v>5.3003728099999998</v>
      </c>
      <c r="F498">
        <v>1</v>
      </c>
      <c r="G498" s="38">
        <v>22988.098099999999</v>
      </c>
      <c r="H498" s="38">
        <v>4996.274848</v>
      </c>
      <c r="I498" s="28">
        <v>4000</v>
      </c>
      <c r="J498" s="38">
        <v>996.27484749999996</v>
      </c>
      <c r="K498" s="1">
        <v>0.80059646900000003</v>
      </c>
      <c r="L498" s="38">
        <v>187.96313319999999</v>
      </c>
      <c r="M498" s="38">
        <v>7121.9957299999996</v>
      </c>
      <c r="N498" s="38">
        <v>7185.222143</v>
      </c>
      <c r="O498" s="38">
        <v>2101.4918849999999</v>
      </c>
      <c r="P498" s="27">
        <v>613.87430119999999</v>
      </c>
      <c r="Q498" s="38">
        <v>969.23919069999999</v>
      </c>
      <c r="R498">
        <v>4</v>
      </c>
      <c r="S498" s="1">
        <v>0.48961010999999999</v>
      </c>
      <c r="T498">
        <v>171</v>
      </c>
      <c r="U498" s="1">
        <v>8.4799149999999993E-3</v>
      </c>
      <c r="V498" s="45" t="str">
        <f t="shared" si="7"/>
        <v/>
      </c>
    </row>
    <row r="499" spans="1:22" x14ac:dyDescent="0.35">
      <c r="A499">
        <v>5</v>
      </c>
      <c r="B499">
        <v>70</v>
      </c>
      <c r="C499">
        <v>1000</v>
      </c>
      <c r="D499">
        <v>0.8</v>
      </c>
      <c r="E499" s="38">
        <v>5.3003728099999998</v>
      </c>
      <c r="F499">
        <v>2</v>
      </c>
      <c r="G499" s="38">
        <v>23138.739880000001</v>
      </c>
      <c r="H499" s="38">
        <v>3864.6081039999999</v>
      </c>
      <c r="I499" s="28">
        <v>3000</v>
      </c>
      <c r="J499" s="38">
        <v>864.60810430000004</v>
      </c>
      <c r="K499" s="1">
        <v>0.77627534799999998</v>
      </c>
      <c r="L499" s="38">
        <v>163.12210899999999</v>
      </c>
      <c r="M499" s="38">
        <v>7973.0922330000003</v>
      </c>
      <c r="N499" s="38">
        <v>8015.3206559999999</v>
      </c>
      <c r="O499" s="38">
        <v>1823.760736</v>
      </c>
      <c r="P499" s="27">
        <v>613.87430119999999</v>
      </c>
      <c r="Q499" s="38">
        <v>848.08385329999999</v>
      </c>
      <c r="R499">
        <v>3</v>
      </c>
      <c r="S499" s="1">
        <v>0.54617407100000004</v>
      </c>
      <c r="T499">
        <v>300</v>
      </c>
      <c r="U499" s="1">
        <v>5.4021561000000003E-2</v>
      </c>
      <c r="V499" s="45" t="str">
        <f t="shared" si="7"/>
        <v/>
      </c>
    </row>
    <row r="500" spans="1:22" x14ac:dyDescent="0.35">
      <c r="A500">
        <v>5</v>
      </c>
      <c r="B500">
        <v>70</v>
      </c>
      <c r="C500">
        <v>1000</v>
      </c>
      <c r="D500">
        <v>0.8</v>
      </c>
      <c r="E500" s="38">
        <v>5.3003728099999998</v>
      </c>
      <c r="F500">
        <v>3</v>
      </c>
      <c r="G500" s="38">
        <v>31798.576249999998</v>
      </c>
      <c r="H500" s="38">
        <v>5403.7071580000002</v>
      </c>
      <c r="I500" s="28">
        <v>4000</v>
      </c>
      <c r="J500" s="38">
        <v>1403.7071579999999</v>
      </c>
      <c r="K500" s="1">
        <v>0.74023256299999995</v>
      </c>
      <c r="L500" s="38">
        <v>264.83176580000003</v>
      </c>
      <c r="M500" s="38">
        <v>10495.68132</v>
      </c>
      <c r="N500" s="38">
        <v>10129.702579999999</v>
      </c>
      <c r="O500" s="38">
        <v>4186.2283390000002</v>
      </c>
      <c r="P500" s="27">
        <v>613.87430119999999</v>
      </c>
      <c r="Q500" s="38">
        <v>969.38254979999999</v>
      </c>
      <c r="R500">
        <v>4</v>
      </c>
      <c r="S500" s="1">
        <v>0.69025072499999995</v>
      </c>
      <c r="T500">
        <v>300</v>
      </c>
      <c r="U500" s="1">
        <v>1.2088289E-2</v>
      </c>
      <c r="V500" s="45">
        <f t="shared" si="7"/>
        <v>0.31062744288287325</v>
      </c>
    </row>
    <row r="501" spans="1:22" x14ac:dyDescent="0.35">
      <c r="A501">
        <v>5</v>
      </c>
      <c r="B501">
        <v>70</v>
      </c>
      <c r="C501">
        <v>1000</v>
      </c>
      <c r="D501">
        <v>0.6</v>
      </c>
      <c r="E501" s="38">
        <v>14.13432749</v>
      </c>
      <c r="F501">
        <v>1</v>
      </c>
      <c r="G501" s="38">
        <v>24821.473429999998</v>
      </c>
      <c r="H501" s="38">
        <v>5327.2775609999999</v>
      </c>
      <c r="I501" s="28">
        <v>3000</v>
      </c>
      <c r="J501" s="38">
        <v>2327.2775609999999</v>
      </c>
      <c r="K501" s="1">
        <v>0.56313942100000003</v>
      </c>
      <c r="L501" s="38">
        <v>164.65425880000001</v>
      </c>
      <c r="M501" s="38">
        <v>8072.8060480000004</v>
      </c>
      <c r="N501" s="38">
        <v>8119.0007580000001</v>
      </c>
      <c r="O501" s="38">
        <v>1840.8909180000001</v>
      </c>
      <c r="P501" s="27">
        <v>613.87430119999999</v>
      </c>
      <c r="Q501" s="38">
        <v>847.62384259999999</v>
      </c>
      <c r="R501">
        <v>3</v>
      </c>
      <c r="S501" s="1">
        <v>0.55323896400000006</v>
      </c>
      <c r="T501">
        <v>300</v>
      </c>
      <c r="U501" s="1">
        <v>1.6590770000000001E-2</v>
      </c>
      <c r="V501" s="45" t="str">
        <f t="shared" si="7"/>
        <v/>
      </c>
    </row>
    <row r="502" spans="1:22" x14ac:dyDescent="0.35">
      <c r="A502">
        <v>5</v>
      </c>
      <c r="B502">
        <v>70</v>
      </c>
      <c r="C502">
        <v>1000</v>
      </c>
      <c r="D502">
        <v>0.6</v>
      </c>
      <c r="E502" s="38">
        <v>14.13432749</v>
      </c>
      <c r="F502">
        <v>2</v>
      </c>
      <c r="G502" s="38">
        <v>24635.1774</v>
      </c>
      <c r="H502" s="38">
        <v>5265.2625340000004</v>
      </c>
      <c r="I502" s="28">
        <v>3000</v>
      </c>
      <c r="J502" s="38">
        <v>2265.262534</v>
      </c>
      <c r="K502" s="1">
        <v>0.569772159</v>
      </c>
      <c r="L502" s="38">
        <v>160.26671110000001</v>
      </c>
      <c r="M502" s="38">
        <v>8046.7786969999997</v>
      </c>
      <c r="N502" s="38">
        <v>8089.5057699999998</v>
      </c>
      <c r="O502" s="38">
        <v>1791.8366410000001</v>
      </c>
      <c r="P502" s="27">
        <v>613.87430119999999</v>
      </c>
      <c r="Q502" s="38">
        <v>827.9194579</v>
      </c>
      <c r="R502">
        <v>3</v>
      </c>
      <c r="S502" s="1">
        <v>0.55122913799999995</v>
      </c>
      <c r="T502">
        <v>283</v>
      </c>
      <c r="U502" s="1">
        <v>9.5458490000000003E-3</v>
      </c>
      <c r="V502" s="45" t="str">
        <f t="shared" si="7"/>
        <v/>
      </c>
    </row>
    <row r="503" spans="1:22" x14ac:dyDescent="0.35">
      <c r="A503">
        <v>5</v>
      </c>
      <c r="B503">
        <v>70</v>
      </c>
      <c r="C503">
        <v>1000</v>
      </c>
      <c r="D503">
        <v>0.6</v>
      </c>
      <c r="E503" s="38">
        <v>14.13432749</v>
      </c>
      <c r="F503">
        <v>3</v>
      </c>
      <c r="G503" s="38">
        <v>34986.538110000001</v>
      </c>
      <c r="H503" s="38">
        <v>9208.9723400000003</v>
      </c>
      <c r="I503" s="28">
        <v>5000</v>
      </c>
      <c r="J503" s="38">
        <v>4208.9723400000003</v>
      </c>
      <c r="K503" s="1">
        <v>0.54294874800000004</v>
      </c>
      <c r="L503" s="38">
        <v>297.78368899999998</v>
      </c>
      <c r="M503" s="38">
        <v>9794.3317979999993</v>
      </c>
      <c r="N503" s="38">
        <v>9574.5250209999995</v>
      </c>
      <c r="O503" s="38">
        <v>4707.3984710000004</v>
      </c>
      <c r="P503" s="27">
        <v>613.87430119999999</v>
      </c>
      <c r="Q503" s="38">
        <v>1087.4361819999999</v>
      </c>
      <c r="R503">
        <v>5</v>
      </c>
      <c r="S503" s="1">
        <v>0.65242022499999996</v>
      </c>
      <c r="T503">
        <v>300</v>
      </c>
      <c r="U503" s="1">
        <v>4.0849178999999999E-2</v>
      </c>
      <c r="V503" s="45">
        <f t="shared" si="7"/>
        <v>0.29258173526021591</v>
      </c>
    </row>
    <row r="504" spans="1:22" x14ac:dyDescent="0.35">
      <c r="A504">
        <v>5</v>
      </c>
      <c r="B504">
        <v>70</v>
      </c>
      <c r="C504">
        <v>1000</v>
      </c>
      <c r="D504">
        <v>0.4</v>
      </c>
      <c r="E504" s="38">
        <v>31.802236860000001</v>
      </c>
      <c r="F504">
        <v>1</v>
      </c>
      <c r="G504" s="38">
        <v>27267.984530000002</v>
      </c>
      <c r="H504" s="38">
        <v>6251.5053079999998</v>
      </c>
      <c r="I504" s="28">
        <v>2000</v>
      </c>
      <c r="J504" s="38">
        <v>4251.5053079999998</v>
      </c>
      <c r="K504" s="1">
        <v>0.31992294700000001</v>
      </c>
      <c r="L504" s="38">
        <v>133.6857315</v>
      </c>
      <c r="M504" s="38">
        <v>9124.4546019999998</v>
      </c>
      <c r="N504" s="38">
        <v>9093.3307409999998</v>
      </c>
      <c r="O504" s="38">
        <v>1494.651977</v>
      </c>
      <c r="P504" s="27">
        <v>613.87430119999999</v>
      </c>
      <c r="Q504" s="38">
        <v>690.16760480000005</v>
      </c>
      <c r="R504">
        <v>2</v>
      </c>
      <c r="S504" s="1">
        <v>0.61963103900000005</v>
      </c>
      <c r="T504">
        <v>300</v>
      </c>
      <c r="U504" s="1">
        <v>1.1158988999999999E-2</v>
      </c>
      <c r="V504" s="45" t="str">
        <f t="shared" si="7"/>
        <v/>
      </c>
    </row>
    <row r="505" spans="1:22" x14ac:dyDescent="0.35">
      <c r="A505">
        <v>5</v>
      </c>
      <c r="B505">
        <v>70</v>
      </c>
      <c r="C505">
        <v>1000</v>
      </c>
      <c r="D505">
        <v>0.4</v>
      </c>
      <c r="E505" s="38">
        <v>31.802236860000001</v>
      </c>
      <c r="F505">
        <v>2</v>
      </c>
      <c r="G505" s="38">
        <v>27227.754870000001</v>
      </c>
      <c r="H505" s="38">
        <v>6236.9760310000001</v>
      </c>
      <c r="I505" s="28">
        <v>2000</v>
      </c>
      <c r="J505" s="38">
        <v>4236.9760310000001</v>
      </c>
      <c r="K505" s="1">
        <v>0.32066822</v>
      </c>
      <c r="L505" s="38">
        <v>133.2288044</v>
      </c>
      <c r="M505" s="38">
        <v>9104.2723380000007</v>
      </c>
      <c r="N505" s="38">
        <v>9090.4169650000003</v>
      </c>
      <c r="O505" s="38">
        <v>1489.5451760000001</v>
      </c>
      <c r="P505" s="27">
        <v>613.87430119999999</v>
      </c>
      <c r="Q505" s="38">
        <v>692.67006279999998</v>
      </c>
      <c r="R505">
        <v>2</v>
      </c>
      <c r="S505" s="1">
        <v>0.61943249099999997</v>
      </c>
      <c r="T505">
        <v>300</v>
      </c>
      <c r="U505" s="1">
        <v>4.5068431999999999E-2</v>
      </c>
      <c r="V505" s="45" t="str">
        <f t="shared" si="7"/>
        <v/>
      </c>
    </row>
    <row r="506" spans="1:22" x14ac:dyDescent="0.35">
      <c r="A506">
        <v>5</v>
      </c>
      <c r="B506">
        <v>70</v>
      </c>
      <c r="C506">
        <v>1000</v>
      </c>
      <c r="D506">
        <v>0.4</v>
      </c>
      <c r="E506" s="38">
        <v>31.802236860000001</v>
      </c>
      <c r="F506">
        <v>3</v>
      </c>
      <c r="G506" s="38">
        <v>38960.03529</v>
      </c>
      <c r="H506" s="38">
        <v>7981.3114539999997</v>
      </c>
      <c r="I506" s="28">
        <v>2000</v>
      </c>
      <c r="J506" s="38">
        <v>5981.3114539999997</v>
      </c>
      <c r="K506" s="1">
        <v>0.25058538499999999</v>
      </c>
      <c r="L506" s="38">
        <v>188.0783275</v>
      </c>
      <c r="M506" s="38">
        <v>14658.341200000001</v>
      </c>
      <c r="N506" s="38">
        <v>12046.498100000001</v>
      </c>
      <c r="O506" s="38">
        <v>2972.882889</v>
      </c>
      <c r="P506" s="27">
        <v>613.87430119999999</v>
      </c>
      <c r="Q506" s="38">
        <v>687.12735680000003</v>
      </c>
      <c r="R506">
        <v>2</v>
      </c>
      <c r="S506" s="1">
        <v>0.82086359200000003</v>
      </c>
      <c r="T506">
        <v>300</v>
      </c>
      <c r="U506" s="1">
        <v>3.8763537000000001E-2</v>
      </c>
      <c r="V506" s="45">
        <f t="shared" si="7"/>
        <v>0.28508107754933965</v>
      </c>
    </row>
    <row r="507" spans="1:22" x14ac:dyDescent="0.35">
      <c r="A507">
        <v>5</v>
      </c>
      <c r="B507">
        <v>70</v>
      </c>
      <c r="C507">
        <v>2000</v>
      </c>
      <c r="D507">
        <v>0.8</v>
      </c>
      <c r="E507" s="38">
        <v>7.514503511</v>
      </c>
      <c r="F507">
        <v>1</v>
      </c>
      <c r="G507" s="38">
        <v>26071.971570000002</v>
      </c>
      <c r="H507" s="38">
        <v>4994.4238619999996</v>
      </c>
      <c r="I507" s="28">
        <v>4000</v>
      </c>
      <c r="J507" s="38">
        <v>994.42386220000003</v>
      </c>
      <c r="K507" s="1">
        <v>0.80089317800000004</v>
      </c>
      <c r="L507" s="38">
        <v>132.33393989999999</v>
      </c>
      <c r="M507" s="38">
        <v>9184.5640839999996</v>
      </c>
      <c r="N507" s="38">
        <v>9116.1781190000002</v>
      </c>
      <c r="O507" s="38">
        <v>1479.5384160000001</v>
      </c>
      <c r="P507" s="27">
        <v>613.87430119999999</v>
      </c>
      <c r="Q507" s="38">
        <v>683.39279169999998</v>
      </c>
      <c r="R507">
        <v>2</v>
      </c>
      <c r="S507" s="1">
        <v>0.62118788800000002</v>
      </c>
      <c r="T507">
        <v>97</v>
      </c>
      <c r="U507" s="1">
        <v>9.507171E-3</v>
      </c>
      <c r="V507" s="45" t="str">
        <f t="shared" si="7"/>
        <v/>
      </c>
    </row>
    <row r="508" spans="1:22" x14ac:dyDescent="0.35">
      <c r="A508">
        <v>5</v>
      </c>
      <c r="B508">
        <v>70</v>
      </c>
      <c r="C508">
        <v>2000</v>
      </c>
      <c r="D508">
        <v>0.8</v>
      </c>
      <c r="E508" s="38">
        <v>7.514503511</v>
      </c>
      <c r="F508">
        <v>2</v>
      </c>
      <c r="G508" s="38">
        <v>25802.836459999999</v>
      </c>
      <c r="H508" s="38">
        <v>4996.868348</v>
      </c>
      <c r="I508" s="28">
        <v>4000</v>
      </c>
      <c r="J508" s="38">
        <v>996.86834850000002</v>
      </c>
      <c r="K508" s="1">
        <v>0.80050137799999999</v>
      </c>
      <c r="L508" s="38">
        <v>132.65922660000001</v>
      </c>
      <c r="M508" s="38">
        <v>8994.6266419999993</v>
      </c>
      <c r="N508" s="38">
        <v>9025.5467069999995</v>
      </c>
      <c r="O508" s="38">
        <v>1483.1753679999999</v>
      </c>
      <c r="P508" s="27">
        <v>613.87430119999999</v>
      </c>
      <c r="Q508" s="38">
        <v>688.74509569999998</v>
      </c>
      <c r="R508">
        <v>2</v>
      </c>
      <c r="S508" s="1">
        <v>0.61501214900000001</v>
      </c>
      <c r="T508">
        <v>302</v>
      </c>
      <c r="U508" s="1">
        <v>1.2784917E-2</v>
      </c>
      <c r="V508" s="45" t="str">
        <f t="shared" si="7"/>
        <v/>
      </c>
    </row>
    <row r="509" spans="1:22" x14ac:dyDescent="0.35">
      <c r="A509">
        <v>5</v>
      </c>
      <c r="B509">
        <v>70</v>
      </c>
      <c r="C509">
        <v>2000</v>
      </c>
      <c r="D509">
        <v>0.8</v>
      </c>
      <c r="E509" s="38">
        <v>7.514503511</v>
      </c>
      <c r="F509">
        <v>3</v>
      </c>
      <c r="G509" s="38">
        <v>35826.902750000001</v>
      </c>
      <c r="H509" s="38">
        <v>5419.0618619999996</v>
      </c>
      <c r="I509" s="28">
        <v>4000</v>
      </c>
      <c r="J509" s="38">
        <v>1419.061862</v>
      </c>
      <c r="K509" s="1">
        <v>0.73813514300000005</v>
      </c>
      <c r="L509" s="38">
        <v>188.84290559999999</v>
      </c>
      <c r="M509" s="38">
        <v>13962.65812</v>
      </c>
      <c r="N509" s="38">
        <v>12156.13855</v>
      </c>
      <c r="O509" s="38">
        <v>2984.6174769999998</v>
      </c>
      <c r="P509" s="27">
        <v>613.87430119999999</v>
      </c>
      <c r="Q509" s="38">
        <v>690.55243640000003</v>
      </c>
      <c r="R509">
        <v>2</v>
      </c>
      <c r="S509" s="1">
        <v>0.82833463100000004</v>
      </c>
      <c r="T509">
        <v>231</v>
      </c>
      <c r="U509" s="1">
        <v>8.3218270000000004E-3</v>
      </c>
      <c r="V509" s="45">
        <f t="shared" si="7"/>
        <v>0.30935835503659598</v>
      </c>
    </row>
    <row r="510" spans="1:22" x14ac:dyDescent="0.35">
      <c r="A510">
        <v>5</v>
      </c>
      <c r="B510">
        <v>70</v>
      </c>
      <c r="C510">
        <v>2000</v>
      </c>
      <c r="D510">
        <v>0.6</v>
      </c>
      <c r="E510" s="38">
        <v>20.038676030000001</v>
      </c>
      <c r="F510">
        <v>1</v>
      </c>
      <c r="G510" s="38">
        <v>27759.373080000001</v>
      </c>
      <c r="H510" s="38">
        <v>6691.3066849999996</v>
      </c>
      <c r="I510" s="28">
        <v>4000</v>
      </c>
      <c r="J510" s="38">
        <v>2691.306685</v>
      </c>
      <c r="K510" s="1">
        <v>0.59779056399999997</v>
      </c>
      <c r="L510" s="38">
        <v>134.30559270000001</v>
      </c>
      <c r="M510" s="38">
        <v>9163.2282099999993</v>
      </c>
      <c r="N510" s="38">
        <v>9096.9993809999996</v>
      </c>
      <c r="O510" s="38">
        <v>1501.582602</v>
      </c>
      <c r="P510" s="27">
        <v>613.87430119999999</v>
      </c>
      <c r="Q510" s="38">
        <v>692.38190120000002</v>
      </c>
      <c r="R510">
        <v>2</v>
      </c>
      <c r="S510" s="1">
        <v>0.61988102499999997</v>
      </c>
      <c r="T510">
        <v>300</v>
      </c>
      <c r="U510" s="1">
        <v>4.9475155E-2</v>
      </c>
      <c r="V510" s="45" t="str">
        <f t="shared" si="7"/>
        <v/>
      </c>
    </row>
    <row r="511" spans="1:22" x14ac:dyDescent="0.35">
      <c r="A511">
        <v>5</v>
      </c>
      <c r="B511">
        <v>70</v>
      </c>
      <c r="C511">
        <v>2000</v>
      </c>
      <c r="D511">
        <v>0.6</v>
      </c>
      <c r="E511" s="38">
        <v>20.038676030000001</v>
      </c>
      <c r="F511">
        <v>2</v>
      </c>
      <c r="G511" s="38">
        <v>27265.681779999999</v>
      </c>
      <c r="H511" s="38">
        <v>3887.7905059999998</v>
      </c>
      <c r="I511" s="28">
        <v>2000</v>
      </c>
      <c r="J511" s="38">
        <v>1887.7905060000001</v>
      </c>
      <c r="K511" s="1">
        <v>0.51443101099999999</v>
      </c>
      <c r="L511" s="38">
        <v>94.207218409999996</v>
      </c>
      <c r="M511" s="38">
        <v>10779.31998</v>
      </c>
      <c r="N511" s="38">
        <v>10441.09103</v>
      </c>
      <c r="O511" s="38">
        <v>1053.272481</v>
      </c>
      <c r="P511" s="27">
        <v>613.87430119999999</v>
      </c>
      <c r="Q511" s="38">
        <v>490.33348410000002</v>
      </c>
      <c r="R511">
        <v>1</v>
      </c>
      <c r="S511" s="1">
        <v>0.71146912699999998</v>
      </c>
      <c r="T511">
        <v>115</v>
      </c>
      <c r="U511" s="1">
        <v>8.2177129999999998E-3</v>
      </c>
      <c r="V511" s="45" t="str">
        <f t="shared" si="7"/>
        <v/>
      </c>
    </row>
    <row r="512" spans="1:22" x14ac:dyDescent="0.35">
      <c r="A512">
        <v>5</v>
      </c>
      <c r="B512">
        <v>70</v>
      </c>
      <c r="C512">
        <v>2000</v>
      </c>
      <c r="D512">
        <v>0.6</v>
      </c>
      <c r="E512" s="38">
        <v>20.038676030000001</v>
      </c>
      <c r="F512">
        <v>3</v>
      </c>
      <c r="G512" s="38">
        <v>38467.751190000003</v>
      </c>
      <c r="H512" s="38">
        <v>7715.6775349999998</v>
      </c>
      <c r="I512" s="28">
        <v>4000</v>
      </c>
      <c r="J512" s="38">
        <v>3715.6775349999998</v>
      </c>
      <c r="K512" s="1">
        <v>0.51842498400000003</v>
      </c>
      <c r="L512" s="38">
        <v>185.42511450000001</v>
      </c>
      <c r="M512" s="38">
        <v>14343.159879999999</v>
      </c>
      <c r="N512" s="38">
        <v>12186.375840000001</v>
      </c>
      <c r="O512" s="38">
        <v>2931.4455589999998</v>
      </c>
      <c r="P512" s="27">
        <v>613.87430119999999</v>
      </c>
      <c r="Q512" s="38">
        <v>677.21807630000001</v>
      </c>
      <c r="R512">
        <v>2</v>
      </c>
      <c r="S512" s="1">
        <v>0.83039503800000003</v>
      </c>
      <c r="T512">
        <v>300</v>
      </c>
      <c r="U512" s="1">
        <v>4.8927371999999997E-2</v>
      </c>
      <c r="V512" s="45">
        <f t="shared" si="7"/>
        <v>0.30090480985664936</v>
      </c>
    </row>
    <row r="513" spans="1:22" x14ac:dyDescent="0.35">
      <c r="A513">
        <v>5</v>
      </c>
      <c r="B513">
        <v>70</v>
      </c>
      <c r="C513">
        <v>2000</v>
      </c>
      <c r="D513">
        <v>0.4</v>
      </c>
      <c r="E513" s="38">
        <v>45.087021069999999</v>
      </c>
      <c r="F513">
        <v>1</v>
      </c>
      <c r="G513" s="38">
        <v>29768.860410000001</v>
      </c>
      <c r="H513" s="38">
        <v>6286.3509860000004</v>
      </c>
      <c r="I513" s="28">
        <v>2000</v>
      </c>
      <c r="J513" s="38">
        <v>4286.3509860000004</v>
      </c>
      <c r="K513" s="1">
        <v>0.31814959199999998</v>
      </c>
      <c r="L513" s="38">
        <v>95.068396430000007</v>
      </c>
      <c r="M513" s="38">
        <v>10770.87601</v>
      </c>
      <c r="N513" s="38">
        <v>10544.54112</v>
      </c>
      <c r="O513" s="38">
        <v>1062.8979260000001</v>
      </c>
      <c r="P513" s="27">
        <v>613.87430119999999</v>
      </c>
      <c r="Q513" s="38">
        <v>490.32006539999998</v>
      </c>
      <c r="R513">
        <v>1</v>
      </c>
      <c r="S513" s="1">
        <v>0.71851834699999995</v>
      </c>
      <c r="T513">
        <v>300</v>
      </c>
      <c r="U513" s="1">
        <v>5.7511428000000003E-2</v>
      </c>
      <c r="V513" s="45" t="str">
        <f t="shared" si="7"/>
        <v/>
      </c>
    </row>
    <row r="514" spans="1:22" x14ac:dyDescent="0.35">
      <c r="A514">
        <v>5</v>
      </c>
      <c r="B514">
        <v>70</v>
      </c>
      <c r="C514">
        <v>2000</v>
      </c>
      <c r="D514">
        <v>0.4</v>
      </c>
      <c r="E514" s="38">
        <v>45.087021069999999</v>
      </c>
      <c r="F514">
        <v>2</v>
      </c>
      <c r="G514" s="38">
        <v>29630.956689999999</v>
      </c>
      <c r="H514" s="38">
        <v>6247.5248439999996</v>
      </c>
      <c r="I514" s="28">
        <v>2000</v>
      </c>
      <c r="J514" s="38">
        <v>4247.5248439999996</v>
      </c>
      <c r="K514" s="1">
        <v>0.320126778</v>
      </c>
      <c r="L514" s="38">
        <v>94.207218409999996</v>
      </c>
      <c r="M514" s="38">
        <v>10819.47661</v>
      </c>
      <c r="N514" s="38">
        <v>10406.48904</v>
      </c>
      <c r="O514" s="38">
        <v>1053.2706390000001</v>
      </c>
      <c r="P514" s="27">
        <v>613.87430119999999</v>
      </c>
      <c r="Q514" s="38">
        <v>490.321258</v>
      </c>
      <c r="R514">
        <v>1</v>
      </c>
      <c r="S514" s="1">
        <v>0.70911130300000003</v>
      </c>
      <c r="T514">
        <v>100</v>
      </c>
      <c r="U514" s="1">
        <v>1.8770500000000001E-4</v>
      </c>
      <c r="V514" s="45" t="str">
        <f t="shared" si="7"/>
        <v/>
      </c>
    </row>
    <row r="515" spans="1:22" x14ac:dyDescent="0.35">
      <c r="A515">
        <v>5</v>
      </c>
      <c r="B515">
        <v>70</v>
      </c>
      <c r="C515">
        <v>2000</v>
      </c>
      <c r="D515">
        <v>0.4</v>
      </c>
      <c r="E515" s="38">
        <v>45.087021069999999</v>
      </c>
      <c r="F515">
        <v>3</v>
      </c>
      <c r="G515" s="38">
        <v>42225.011489999997</v>
      </c>
      <c r="H515" s="38">
        <v>8034.4222659999996</v>
      </c>
      <c r="I515" s="28">
        <v>2000</v>
      </c>
      <c r="J515" s="38">
        <v>6034.4222659999996</v>
      </c>
      <c r="K515" s="1">
        <v>0.248928913</v>
      </c>
      <c r="L515" s="38">
        <v>133.83945610000001</v>
      </c>
      <c r="M515" s="38">
        <v>17769.46082</v>
      </c>
      <c r="N515" s="38">
        <v>13200.7688</v>
      </c>
      <c r="O515" s="38">
        <v>2116.1663130000002</v>
      </c>
      <c r="P515" s="27">
        <v>613.87430119999999</v>
      </c>
      <c r="Q515" s="38">
        <v>490.31898710000002</v>
      </c>
      <c r="R515">
        <v>1</v>
      </c>
      <c r="S515" s="1">
        <v>0.89951705500000001</v>
      </c>
      <c r="T515">
        <v>207</v>
      </c>
      <c r="U515" s="1">
        <v>7.3548709999999998E-3</v>
      </c>
      <c r="V515" s="45">
        <f t="shared" ref="V515:V578" si="8">IF($F515&lt;&gt;3,"",(
SUMIFS($G:$G,$A:$A,$A515,$B:$B,$B515,$C:$C,$C515,$D:$D,$D515,$E:$E,$E515,$F:$F,1)
+
SUMIFS($G:$G,$A:$A,$A515,$B:$B,$B515,$C:$C,$C515,$D:$D,$D515,$E:$E,$E515,$F:$F,2)
-
$G515
)
/
(
SUMIFS($G:$G,$A:$A,$A515,$B:$B,$B515,$C:$C,$C515,$D:$D,$D515,$E:$E,$E515,$F:$F,1)
+
SUMIFS($G:$G,$A:$A,$A515,$B:$B,$B515,$C:$C,$C515,$D:$D,$D515,$E:$E,$E515,$F:$F,2)
))</f>
        <v>0.28913903187759149</v>
      </c>
    </row>
    <row r="516" spans="1:22" x14ac:dyDescent="0.35">
      <c r="A516">
        <v>5</v>
      </c>
      <c r="B516">
        <v>100</v>
      </c>
      <c r="C516">
        <v>500</v>
      </c>
      <c r="D516">
        <v>0.8</v>
      </c>
      <c r="E516" s="38">
        <v>3.1676588059999999</v>
      </c>
      <c r="F516">
        <v>1</v>
      </c>
      <c r="G516" s="38">
        <v>19771.978940000001</v>
      </c>
      <c r="H516" s="38">
        <v>3733.7581610000002</v>
      </c>
      <c r="I516" s="28">
        <v>3000</v>
      </c>
      <c r="J516" s="38">
        <v>733.75816099999997</v>
      </c>
      <c r="K516" s="1">
        <v>0.80347999800000003</v>
      </c>
      <c r="L516" s="38">
        <v>231.64043820000001</v>
      </c>
      <c r="M516" s="38">
        <v>5791.59998</v>
      </c>
      <c r="N516" s="38">
        <v>5889.6248439999999</v>
      </c>
      <c r="O516" s="38">
        <v>2589.819129</v>
      </c>
      <c r="P516" s="27">
        <v>606.80188980000003</v>
      </c>
      <c r="Q516" s="38">
        <v>1160.3749359999999</v>
      </c>
      <c r="R516">
        <v>6</v>
      </c>
      <c r="S516" s="1">
        <v>0.22299065500000001</v>
      </c>
      <c r="T516">
        <v>41</v>
      </c>
      <c r="U516" s="1">
        <v>9.8678399999999993E-3</v>
      </c>
      <c r="V516" s="45" t="str">
        <f t="shared" si="8"/>
        <v/>
      </c>
    </row>
    <row r="517" spans="1:22" x14ac:dyDescent="0.35">
      <c r="A517">
        <v>5</v>
      </c>
      <c r="B517">
        <v>100</v>
      </c>
      <c r="C517">
        <v>500</v>
      </c>
      <c r="D517">
        <v>0.8</v>
      </c>
      <c r="E517" s="38">
        <v>3.1676588059999999</v>
      </c>
      <c r="F517">
        <v>2</v>
      </c>
      <c r="G517" s="38">
        <v>19409.705910000001</v>
      </c>
      <c r="H517" s="38">
        <v>3146.7327780000001</v>
      </c>
      <c r="I517" s="28">
        <v>2500</v>
      </c>
      <c r="J517" s="38">
        <v>646.73277780000001</v>
      </c>
      <c r="K517" s="1">
        <v>0.79447483399999996</v>
      </c>
      <c r="L517" s="38">
        <v>204.1674285</v>
      </c>
      <c r="M517" s="38">
        <v>6118.6360969999996</v>
      </c>
      <c r="N517" s="38">
        <v>6186.5757210000002</v>
      </c>
      <c r="O517" s="38">
        <v>2282.6612749999999</v>
      </c>
      <c r="P517" s="27">
        <v>606.80188980000003</v>
      </c>
      <c r="Q517" s="38">
        <v>1068.2981440000001</v>
      </c>
      <c r="R517">
        <v>5</v>
      </c>
      <c r="S517" s="1">
        <v>0.23423369199999999</v>
      </c>
      <c r="T517">
        <v>65</v>
      </c>
      <c r="U517" s="1">
        <v>5.0192689999999998E-3</v>
      </c>
      <c r="V517" s="45" t="str">
        <f t="shared" si="8"/>
        <v/>
      </c>
    </row>
    <row r="518" spans="1:22" x14ac:dyDescent="0.35">
      <c r="A518">
        <v>5</v>
      </c>
      <c r="B518">
        <v>100</v>
      </c>
      <c r="C518">
        <v>500</v>
      </c>
      <c r="D518">
        <v>0.8</v>
      </c>
      <c r="E518" s="38">
        <v>3.1676588059999999</v>
      </c>
      <c r="F518">
        <v>3</v>
      </c>
      <c r="G518" s="38">
        <v>27463.52666</v>
      </c>
      <c r="H518" s="38">
        <v>3430.7634790000002</v>
      </c>
      <c r="I518" s="28">
        <v>2500</v>
      </c>
      <c r="J518" s="38">
        <v>930.76347910000004</v>
      </c>
      <c r="K518" s="1">
        <v>0.72870077300000002</v>
      </c>
      <c r="L518" s="38">
        <v>293.83323410000003</v>
      </c>
      <c r="M518" s="38">
        <v>8805.7346269999998</v>
      </c>
      <c r="N518" s="38">
        <v>8909.6959069999994</v>
      </c>
      <c r="O518" s="38">
        <v>4644.0562710000004</v>
      </c>
      <c r="P518" s="27">
        <v>606.80188980000003</v>
      </c>
      <c r="Q518" s="38">
        <v>1066.4744880000001</v>
      </c>
      <c r="R518">
        <v>5</v>
      </c>
      <c r="S518" s="1">
        <v>0.33733539499999998</v>
      </c>
      <c r="T518">
        <v>267</v>
      </c>
      <c r="U518" s="1">
        <v>9.1475140000000007E-3</v>
      </c>
      <c r="V518" s="45">
        <f t="shared" si="8"/>
        <v>0.29907234042795389</v>
      </c>
    </row>
    <row r="519" spans="1:22" x14ac:dyDescent="0.35">
      <c r="A519">
        <v>5</v>
      </c>
      <c r="B519">
        <v>100</v>
      </c>
      <c r="C519">
        <v>500</v>
      </c>
      <c r="D519">
        <v>0.6</v>
      </c>
      <c r="E519" s="38">
        <v>8.6571952109999994</v>
      </c>
      <c r="F519">
        <v>1</v>
      </c>
      <c r="G519" s="38">
        <v>21500.378280000001</v>
      </c>
      <c r="H519" s="38">
        <v>4361.7384359999996</v>
      </c>
      <c r="I519" s="28">
        <v>2500</v>
      </c>
      <c r="J519" s="38">
        <v>1861.7384360000001</v>
      </c>
      <c r="K519" s="1">
        <v>0.57316595999999997</v>
      </c>
      <c r="L519" s="38">
        <v>215.050984</v>
      </c>
      <c r="M519" s="38">
        <v>6463.4354759999997</v>
      </c>
      <c r="N519" s="38">
        <v>6544.2922589999998</v>
      </c>
      <c r="O519" s="38">
        <v>2404.3431810000002</v>
      </c>
      <c r="P519" s="27">
        <v>635.74997919999998</v>
      </c>
      <c r="Q519" s="38">
        <v>1090.8189440000001</v>
      </c>
      <c r="R519">
        <v>5</v>
      </c>
      <c r="S519" s="1">
        <v>0.245399114</v>
      </c>
      <c r="T519">
        <v>75</v>
      </c>
      <c r="U519" s="1">
        <v>6.7321610000000004E-3</v>
      </c>
      <c r="V519" s="45" t="str">
        <f t="shared" si="8"/>
        <v/>
      </c>
    </row>
    <row r="520" spans="1:22" x14ac:dyDescent="0.35">
      <c r="A520">
        <v>5</v>
      </c>
      <c r="B520">
        <v>100</v>
      </c>
      <c r="C520">
        <v>500</v>
      </c>
      <c r="D520">
        <v>0.6</v>
      </c>
      <c r="E520" s="38">
        <v>8.6571952109999994</v>
      </c>
      <c r="F520">
        <v>2</v>
      </c>
      <c r="G520" s="38">
        <v>21223.506600000001</v>
      </c>
      <c r="H520" s="38">
        <v>4977.784686</v>
      </c>
      <c r="I520" s="28">
        <v>3000</v>
      </c>
      <c r="J520" s="38">
        <v>1977.784686</v>
      </c>
      <c r="K520" s="1">
        <v>0.60267773499999999</v>
      </c>
      <c r="L520" s="38">
        <v>228.45557830000001</v>
      </c>
      <c r="M520" s="38">
        <v>5887.9339989999999</v>
      </c>
      <c r="N520" s="38">
        <v>5978.5003610000003</v>
      </c>
      <c r="O520" s="38">
        <v>2554.2112010000001</v>
      </c>
      <c r="P520" s="27">
        <v>635.74997919999998</v>
      </c>
      <c r="Q520" s="38">
        <v>1189.3263730000001</v>
      </c>
      <c r="R520">
        <v>6</v>
      </c>
      <c r="S520" s="1">
        <v>0.224182942</v>
      </c>
      <c r="T520">
        <v>63</v>
      </c>
      <c r="U520" s="1">
        <v>7.6031060000000001E-3</v>
      </c>
      <c r="V520" s="45" t="str">
        <f t="shared" si="8"/>
        <v/>
      </c>
    </row>
    <row r="521" spans="1:22" x14ac:dyDescent="0.35">
      <c r="A521">
        <v>5</v>
      </c>
      <c r="B521">
        <v>100</v>
      </c>
      <c r="C521">
        <v>500</v>
      </c>
      <c r="D521">
        <v>0.6</v>
      </c>
      <c r="E521" s="38">
        <v>8.6571952109999994</v>
      </c>
      <c r="F521">
        <v>3</v>
      </c>
      <c r="G521" s="38">
        <v>29920.867539999999</v>
      </c>
      <c r="H521" s="38">
        <v>5813.9805340000003</v>
      </c>
      <c r="I521" s="28">
        <v>3000</v>
      </c>
      <c r="J521" s="38">
        <v>2813.9805339999998</v>
      </c>
      <c r="K521" s="1">
        <v>0.51599759999999995</v>
      </c>
      <c r="L521" s="38">
        <v>325.04527250000001</v>
      </c>
      <c r="M521" s="38">
        <v>8514.75389</v>
      </c>
      <c r="N521" s="38">
        <v>8642.7747039999995</v>
      </c>
      <c r="O521" s="38">
        <v>5130.5119709999999</v>
      </c>
      <c r="P521" s="27">
        <v>635.74997919999998</v>
      </c>
      <c r="Q521" s="38">
        <v>1183.0964630000001</v>
      </c>
      <c r="R521">
        <v>6</v>
      </c>
      <c r="S521" s="1">
        <v>0.32408840799999999</v>
      </c>
      <c r="T521">
        <v>173</v>
      </c>
      <c r="U521" s="1">
        <v>8.7399109999999995E-3</v>
      </c>
      <c r="V521" s="45">
        <f t="shared" si="8"/>
        <v>0.29966884743651617</v>
      </c>
    </row>
    <row r="522" spans="1:22" x14ac:dyDescent="0.35">
      <c r="A522">
        <v>5</v>
      </c>
      <c r="B522">
        <v>100</v>
      </c>
      <c r="C522">
        <v>500</v>
      </c>
      <c r="D522">
        <v>0.4</v>
      </c>
      <c r="E522" s="38">
        <v>20.920539470000001</v>
      </c>
      <c r="F522">
        <v>1</v>
      </c>
      <c r="G522" s="38">
        <v>23461.538509999998</v>
      </c>
      <c r="H522" s="38">
        <v>6827.4085450000002</v>
      </c>
      <c r="I522" s="28">
        <v>2500</v>
      </c>
      <c r="J522" s="38">
        <v>4327.4085450000002</v>
      </c>
      <c r="K522" s="1">
        <v>0.366171144</v>
      </c>
      <c r="L522" s="38">
        <v>206.8497539</v>
      </c>
      <c r="M522" s="38">
        <v>6481.4349400000001</v>
      </c>
      <c r="N522" s="38">
        <v>6560.4380529999999</v>
      </c>
      <c r="O522" s="38">
        <v>2312.65065</v>
      </c>
      <c r="P522" s="27">
        <v>465.72808320000001</v>
      </c>
      <c r="Q522" s="38">
        <v>813.87823349999996</v>
      </c>
      <c r="R522">
        <v>5</v>
      </c>
      <c r="S522" s="1">
        <v>0.245593477</v>
      </c>
      <c r="T522">
        <v>300</v>
      </c>
      <c r="U522" s="1">
        <v>2.0029215E-2</v>
      </c>
      <c r="V522" s="45" t="str">
        <f t="shared" si="8"/>
        <v/>
      </c>
    </row>
    <row r="523" spans="1:22" x14ac:dyDescent="0.35">
      <c r="A523">
        <v>5</v>
      </c>
      <c r="B523">
        <v>100</v>
      </c>
      <c r="C523">
        <v>500</v>
      </c>
      <c r="D523">
        <v>0.4</v>
      </c>
      <c r="E523" s="38">
        <v>20.920539470000001</v>
      </c>
      <c r="F523">
        <v>2</v>
      </c>
      <c r="G523" s="38">
        <v>23000.22248</v>
      </c>
      <c r="H523" s="38">
        <v>6698.6008110000002</v>
      </c>
      <c r="I523" s="28">
        <v>2500</v>
      </c>
      <c r="J523" s="38">
        <v>4198.6008110000002</v>
      </c>
      <c r="K523" s="1">
        <v>0.37321226800000001</v>
      </c>
      <c r="L523" s="38">
        <v>200.69275870000001</v>
      </c>
      <c r="M523" s="38">
        <v>6357.0872470000004</v>
      </c>
      <c r="N523" s="38">
        <v>6426.5839159999996</v>
      </c>
      <c r="O523" s="38">
        <v>2243.813283</v>
      </c>
      <c r="P523" s="27">
        <v>465.72808320000001</v>
      </c>
      <c r="Q523" s="38">
        <v>808.40913550000005</v>
      </c>
      <c r="R523">
        <v>5</v>
      </c>
      <c r="S523" s="1">
        <v>0.24058257599999999</v>
      </c>
      <c r="T523">
        <v>300</v>
      </c>
      <c r="U523" s="1">
        <v>2.4822400000000001E-2</v>
      </c>
      <c r="V523" s="45" t="str">
        <f t="shared" si="8"/>
        <v/>
      </c>
    </row>
    <row r="524" spans="1:22" x14ac:dyDescent="0.35">
      <c r="A524">
        <v>5</v>
      </c>
      <c r="B524">
        <v>100</v>
      </c>
      <c r="C524">
        <v>500</v>
      </c>
      <c r="D524">
        <v>0.4</v>
      </c>
      <c r="E524" s="38">
        <v>20.920539470000001</v>
      </c>
      <c r="F524">
        <v>3</v>
      </c>
      <c r="G524" s="38">
        <v>34546.948100000001</v>
      </c>
      <c r="H524" s="38">
        <v>10680.36104</v>
      </c>
      <c r="I524" s="28">
        <v>3500</v>
      </c>
      <c r="J524" s="38">
        <v>7180.3610410000001</v>
      </c>
      <c r="K524" s="1">
        <v>0.32770427800000002</v>
      </c>
      <c r="L524" s="38">
        <v>343.22064569999998</v>
      </c>
      <c r="M524" s="38">
        <v>8437.2622050000009</v>
      </c>
      <c r="N524" s="38">
        <v>8573.3435379999992</v>
      </c>
      <c r="O524" s="38">
        <v>5420.4317090000004</v>
      </c>
      <c r="P524" s="27">
        <v>465.72808320000001</v>
      </c>
      <c r="Q524" s="38">
        <v>969.82151839999995</v>
      </c>
      <c r="R524">
        <v>7</v>
      </c>
      <c r="S524" s="1">
        <v>0.320947661</v>
      </c>
      <c r="T524">
        <v>300</v>
      </c>
      <c r="U524" s="1">
        <v>8.1707105000000002E-2</v>
      </c>
      <c r="V524" s="45">
        <f t="shared" si="8"/>
        <v>0.25644342005384663</v>
      </c>
    </row>
    <row r="525" spans="1:22" x14ac:dyDescent="0.35">
      <c r="A525">
        <v>5</v>
      </c>
      <c r="B525">
        <v>100</v>
      </c>
      <c r="C525">
        <v>1000</v>
      </c>
      <c r="D525">
        <v>0.8</v>
      </c>
      <c r="E525" s="38">
        <v>5.3275125589999996</v>
      </c>
      <c r="F525">
        <v>1</v>
      </c>
      <c r="G525" s="38">
        <v>22984.439920000001</v>
      </c>
      <c r="H525" s="38">
        <v>5003.5831099999996</v>
      </c>
      <c r="I525" s="28">
        <v>4000</v>
      </c>
      <c r="J525" s="38">
        <v>1003.58311</v>
      </c>
      <c r="K525" s="1">
        <v>0.79942711300000002</v>
      </c>
      <c r="L525" s="38">
        <v>188.3774153</v>
      </c>
      <c r="M525" s="38">
        <v>7110.7067500000003</v>
      </c>
      <c r="N525" s="38">
        <v>7178.4240220000002</v>
      </c>
      <c r="O525" s="38">
        <v>2106.123595</v>
      </c>
      <c r="P525" s="27">
        <v>613.87430119999999</v>
      </c>
      <c r="Q525" s="38">
        <v>971.72814630000005</v>
      </c>
      <c r="R525">
        <v>4</v>
      </c>
      <c r="S525" s="1">
        <v>0.289607638</v>
      </c>
      <c r="T525">
        <v>138</v>
      </c>
      <c r="U525" s="1">
        <v>8.2124229999999999E-3</v>
      </c>
      <c r="V525" s="45" t="str">
        <f t="shared" si="8"/>
        <v/>
      </c>
    </row>
    <row r="526" spans="1:22" x14ac:dyDescent="0.35">
      <c r="A526">
        <v>5</v>
      </c>
      <c r="B526">
        <v>100</v>
      </c>
      <c r="C526">
        <v>1000</v>
      </c>
      <c r="D526">
        <v>0.8</v>
      </c>
      <c r="E526" s="38">
        <v>5.3275125589999996</v>
      </c>
      <c r="F526">
        <v>2</v>
      </c>
      <c r="G526" s="38">
        <v>23122.192849999999</v>
      </c>
      <c r="H526" s="38">
        <v>4988.5312169999997</v>
      </c>
      <c r="I526" s="28">
        <v>4000</v>
      </c>
      <c r="J526" s="38">
        <v>988.53121720000001</v>
      </c>
      <c r="K526" s="1">
        <v>0.80183922399999996</v>
      </c>
      <c r="L526" s="38">
        <v>185.5521104</v>
      </c>
      <c r="M526" s="38">
        <v>7213.240315</v>
      </c>
      <c r="N526" s="38">
        <v>7268.2572819999996</v>
      </c>
      <c r="O526" s="38">
        <v>2074.5356780000002</v>
      </c>
      <c r="P526" s="27">
        <v>613.87430119999999</v>
      </c>
      <c r="Q526" s="38">
        <v>963.75405799999999</v>
      </c>
      <c r="R526">
        <v>4</v>
      </c>
      <c r="S526" s="1">
        <v>0.29323188700000002</v>
      </c>
      <c r="T526">
        <v>147</v>
      </c>
      <c r="U526" s="1">
        <v>6.8034610000000002E-3</v>
      </c>
      <c r="V526" s="45" t="str">
        <f t="shared" si="8"/>
        <v/>
      </c>
    </row>
    <row r="527" spans="1:22" x14ac:dyDescent="0.35">
      <c r="A527">
        <v>5</v>
      </c>
      <c r="B527">
        <v>100</v>
      </c>
      <c r="C527">
        <v>1000</v>
      </c>
      <c r="D527">
        <v>0.8</v>
      </c>
      <c r="E527" s="38">
        <v>5.3275125589999996</v>
      </c>
      <c r="F527">
        <v>3</v>
      </c>
      <c r="G527" s="38">
        <v>31754.00736</v>
      </c>
      <c r="H527" s="38">
        <v>5413.3622160000004</v>
      </c>
      <c r="I527" s="28">
        <v>4000</v>
      </c>
      <c r="J527" s="38">
        <v>1413.362216</v>
      </c>
      <c r="K527" s="1">
        <v>0.73891231400000001</v>
      </c>
      <c r="L527" s="38">
        <v>265.29494820000002</v>
      </c>
      <c r="M527" s="38">
        <v>10238.60534</v>
      </c>
      <c r="N527" s="38">
        <v>10323.881090000001</v>
      </c>
      <c r="O527" s="38">
        <v>4193.7085390000002</v>
      </c>
      <c r="P527" s="27">
        <v>613.87430119999999</v>
      </c>
      <c r="Q527" s="38">
        <v>970.57586860000004</v>
      </c>
      <c r="R527">
        <v>4</v>
      </c>
      <c r="S527" s="1">
        <v>0.41650852700000002</v>
      </c>
      <c r="T527">
        <v>304</v>
      </c>
      <c r="U527" s="1">
        <v>1.1565509E-2</v>
      </c>
      <c r="V527" s="45">
        <f t="shared" si="8"/>
        <v>0.3112919887599937</v>
      </c>
    </row>
    <row r="528" spans="1:22" x14ac:dyDescent="0.35">
      <c r="A528">
        <v>5</v>
      </c>
      <c r="B528">
        <v>100</v>
      </c>
      <c r="C528">
        <v>1000</v>
      </c>
      <c r="D528">
        <v>0.6</v>
      </c>
      <c r="E528" s="38">
        <v>14.20670016</v>
      </c>
      <c r="F528">
        <v>1</v>
      </c>
      <c r="G528" s="38">
        <v>24691.13841</v>
      </c>
      <c r="H528" s="38">
        <v>6671.2291640000003</v>
      </c>
      <c r="I528" s="28">
        <v>4000</v>
      </c>
      <c r="J528" s="38">
        <v>2671.2291639999999</v>
      </c>
      <c r="K528" s="1">
        <v>0.59958965600000003</v>
      </c>
      <c r="L528" s="38">
        <v>188.0260035</v>
      </c>
      <c r="M528" s="38">
        <v>7134.3160310000003</v>
      </c>
      <c r="N528" s="38">
        <v>7200.5155400000003</v>
      </c>
      <c r="O528" s="38">
        <v>2102.1947369999998</v>
      </c>
      <c r="P528" s="27">
        <v>613.87430119999999</v>
      </c>
      <c r="Q528" s="38">
        <v>969.00863230000004</v>
      </c>
      <c r="R528">
        <v>4</v>
      </c>
      <c r="S528" s="1">
        <v>0.290498902</v>
      </c>
      <c r="T528">
        <v>300</v>
      </c>
      <c r="U528" s="1">
        <v>1.1126896000000001E-2</v>
      </c>
      <c r="V528" s="45" t="str">
        <f t="shared" si="8"/>
        <v/>
      </c>
    </row>
    <row r="529" spans="1:22" x14ac:dyDescent="0.35">
      <c r="A529">
        <v>5</v>
      </c>
      <c r="B529">
        <v>100</v>
      </c>
      <c r="C529">
        <v>1000</v>
      </c>
      <c r="D529">
        <v>0.6</v>
      </c>
      <c r="E529" s="38">
        <v>14.20670016</v>
      </c>
      <c r="F529">
        <v>2</v>
      </c>
      <c r="G529" s="38">
        <v>24568.239699999998</v>
      </c>
      <c r="H529" s="38">
        <v>5285.2131980000004</v>
      </c>
      <c r="I529" s="28">
        <v>3000</v>
      </c>
      <c r="J529" s="38">
        <v>2285.2131979999999</v>
      </c>
      <c r="K529" s="1">
        <v>0.56762137800000001</v>
      </c>
      <c r="L529" s="38">
        <v>160.8546054</v>
      </c>
      <c r="M529" s="38">
        <v>8000.0414860000001</v>
      </c>
      <c r="N529" s="38">
        <v>8042.7685590000001</v>
      </c>
      <c r="O529" s="38">
        <v>1798.4092109999999</v>
      </c>
      <c r="P529" s="27">
        <v>613.87430119999999</v>
      </c>
      <c r="Q529" s="38">
        <v>827.93294490000005</v>
      </c>
      <c r="R529">
        <v>3</v>
      </c>
      <c r="S529" s="1">
        <v>0.32447891000000001</v>
      </c>
      <c r="T529">
        <v>300</v>
      </c>
      <c r="U529" s="1">
        <v>1.297567E-2</v>
      </c>
      <c r="V529" s="45" t="str">
        <f t="shared" si="8"/>
        <v/>
      </c>
    </row>
    <row r="530" spans="1:22" x14ac:dyDescent="0.35">
      <c r="A530">
        <v>5</v>
      </c>
      <c r="B530">
        <v>100</v>
      </c>
      <c r="C530">
        <v>1000</v>
      </c>
      <c r="D530">
        <v>0.6</v>
      </c>
      <c r="E530" s="38">
        <v>14.20670016</v>
      </c>
      <c r="F530">
        <v>3</v>
      </c>
      <c r="G530" s="38">
        <v>34569.097650000003</v>
      </c>
      <c r="H530" s="38">
        <v>9234.1025699999991</v>
      </c>
      <c r="I530" s="28">
        <v>5000</v>
      </c>
      <c r="J530" s="38">
        <v>4234.10257</v>
      </c>
      <c r="K530" s="1">
        <v>0.54147113499999999</v>
      </c>
      <c r="L530" s="38">
        <v>298.03555729999999</v>
      </c>
      <c r="M530" s="38">
        <v>9415.6699050000007</v>
      </c>
      <c r="N530" s="38">
        <v>9504.902881</v>
      </c>
      <c r="O530" s="38">
        <v>4710.6506939999999</v>
      </c>
      <c r="P530" s="27">
        <v>613.87430119999999</v>
      </c>
      <c r="Q530" s="38">
        <v>1089.897301</v>
      </c>
      <c r="R530">
        <v>5</v>
      </c>
      <c r="S530" s="1">
        <v>0.38346752200000001</v>
      </c>
      <c r="T530">
        <v>300</v>
      </c>
      <c r="U530" s="1">
        <v>2.5936351999999999E-2</v>
      </c>
      <c r="V530" s="45">
        <f t="shared" si="8"/>
        <v>0.29822301912126181</v>
      </c>
    </row>
    <row r="531" spans="1:22" x14ac:dyDescent="0.35">
      <c r="A531">
        <v>5</v>
      </c>
      <c r="B531">
        <v>100</v>
      </c>
      <c r="C531">
        <v>1000</v>
      </c>
      <c r="D531">
        <v>0.4</v>
      </c>
      <c r="E531" s="38">
        <v>31.965075349999999</v>
      </c>
      <c r="F531">
        <v>1</v>
      </c>
      <c r="G531" s="38">
        <v>27503.45204</v>
      </c>
      <c r="H531" s="38">
        <v>4038.8741190000001</v>
      </c>
      <c r="I531" s="28">
        <v>1000</v>
      </c>
      <c r="J531" s="38">
        <v>3038.8741190000001</v>
      </c>
      <c r="K531" s="1">
        <v>0.247593753</v>
      </c>
      <c r="L531" s="38">
        <v>95.068396430000007</v>
      </c>
      <c r="M531" s="38">
        <v>10640.8896</v>
      </c>
      <c r="N531" s="38">
        <v>10656.58195</v>
      </c>
      <c r="O531" s="38">
        <v>1062.9026389999999</v>
      </c>
      <c r="P531" s="27">
        <v>613.87430119999999</v>
      </c>
      <c r="Q531" s="38">
        <v>490.32942780000002</v>
      </c>
      <c r="R531">
        <v>1</v>
      </c>
      <c r="S531" s="1">
        <v>0.429931071</v>
      </c>
      <c r="T531">
        <v>300</v>
      </c>
      <c r="U531" s="1">
        <v>4.3475245000000003E-2</v>
      </c>
      <c r="V531" s="45" t="str">
        <f t="shared" si="8"/>
        <v/>
      </c>
    </row>
    <row r="532" spans="1:22" x14ac:dyDescent="0.35">
      <c r="A532">
        <v>5</v>
      </c>
      <c r="B532">
        <v>100</v>
      </c>
      <c r="C532">
        <v>1000</v>
      </c>
      <c r="D532">
        <v>0.4</v>
      </c>
      <c r="E532" s="38">
        <v>31.965075349999999</v>
      </c>
      <c r="F532">
        <v>2</v>
      </c>
      <c r="G532" s="38">
        <v>27126.14129</v>
      </c>
      <c r="H532" s="38">
        <v>6230.7840539999997</v>
      </c>
      <c r="I532" s="28">
        <v>2000</v>
      </c>
      <c r="J532" s="38">
        <v>4230.7840539999997</v>
      </c>
      <c r="K532" s="1">
        <v>0.320986891</v>
      </c>
      <c r="L532" s="38">
        <v>132.3564451</v>
      </c>
      <c r="M532" s="38">
        <v>9045.9623520000005</v>
      </c>
      <c r="N532" s="38">
        <v>9069.0768329999992</v>
      </c>
      <c r="O532" s="38">
        <v>1479.7903220000001</v>
      </c>
      <c r="P532" s="27">
        <v>613.87430119999999</v>
      </c>
      <c r="Q532" s="38">
        <v>686.65343150000001</v>
      </c>
      <c r="R532">
        <v>2</v>
      </c>
      <c r="S532" s="1">
        <v>0.36588447699999999</v>
      </c>
      <c r="T532">
        <v>300</v>
      </c>
      <c r="U532" s="1">
        <v>7.7940994E-2</v>
      </c>
      <c r="V532" s="45" t="str">
        <f t="shared" si="8"/>
        <v/>
      </c>
    </row>
    <row r="533" spans="1:22" x14ac:dyDescent="0.35">
      <c r="A533">
        <v>5</v>
      </c>
      <c r="B533">
        <v>100</v>
      </c>
      <c r="C533">
        <v>1000</v>
      </c>
      <c r="D533">
        <v>0.4</v>
      </c>
      <c r="E533" s="38">
        <v>31.965075349999999</v>
      </c>
      <c r="F533">
        <v>3</v>
      </c>
      <c r="G533" s="38">
        <v>38209.795680000003</v>
      </c>
      <c r="H533" s="38">
        <v>8029.711421</v>
      </c>
      <c r="I533" s="28">
        <v>2000</v>
      </c>
      <c r="J533" s="38">
        <v>6029.711421</v>
      </c>
      <c r="K533" s="1">
        <v>0.24907495399999999</v>
      </c>
      <c r="L533" s="38">
        <v>188.6343564</v>
      </c>
      <c r="M533" s="38">
        <v>12924.85144</v>
      </c>
      <c r="N533" s="38">
        <v>12969.515600000001</v>
      </c>
      <c r="O533" s="38">
        <v>2981.6754380000002</v>
      </c>
      <c r="P533" s="27">
        <v>613.87430119999999</v>
      </c>
      <c r="Q533" s="38">
        <v>690.16747539999994</v>
      </c>
      <c r="R533">
        <v>2</v>
      </c>
      <c r="S533" s="1">
        <v>0.52324448400000001</v>
      </c>
      <c r="T533">
        <v>300</v>
      </c>
      <c r="U533" s="1">
        <v>2.8211371999999998E-2</v>
      </c>
      <c r="V533" s="45">
        <f t="shared" si="8"/>
        <v>0.3005659872079447</v>
      </c>
    </row>
    <row r="534" spans="1:22" x14ac:dyDescent="0.35">
      <c r="A534">
        <v>5</v>
      </c>
      <c r="B534">
        <v>100</v>
      </c>
      <c r="C534">
        <v>2000</v>
      </c>
      <c r="D534">
        <v>0.8</v>
      </c>
      <c r="E534" s="38">
        <v>7.4929117930000002</v>
      </c>
      <c r="F534">
        <v>1</v>
      </c>
      <c r="G534" s="38">
        <v>25960.305390000001</v>
      </c>
      <c r="H534" s="38">
        <v>5000.8403150000004</v>
      </c>
      <c r="I534" s="28">
        <v>4000</v>
      </c>
      <c r="J534" s="38">
        <v>1000.840315</v>
      </c>
      <c r="K534" s="1">
        <v>0.79986557199999997</v>
      </c>
      <c r="L534" s="38">
        <v>133.57159229999999</v>
      </c>
      <c r="M534" s="38">
        <v>9065.1715850000001</v>
      </c>
      <c r="N534" s="38">
        <v>9097.6723849999998</v>
      </c>
      <c r="O534" s="38">
        <v>1493.375959</v>
      </c>
      <c r="P534" s="27">
        <v>613.87430119999999</v>
      </c>
      <c r="Q534" s="38">
        <v>689.37084819999995</v>
      </c>
      <c r="R534">
        <v>2</v>
      </c>
      <c r="S534" s="1">
        <v>0.36703814099999998</v>
      </c>
      <c r="T534">
        <v>300</v>
      </c>
      <c r="U534" s="1">
        <v>1.542323E-2</v>
      </c>
      <c r="V534" s="45" t="str">
        <f t="shared" si="8"/>
        <v/>
      </c>
    </row>
    <row r="535" spans="1:22" x14ac:dyDescent="0.35">
      <c r="A535">
        <v>5</v>
      </c>
      <c r="B535">
        <v>100</v>
      </c>
      <c r="C535">
        <v>2000</v>
      </c>
      <c r="D535">
        <v>0.8</v>
      </c>
      <c r="E535" s="38">
        <v>7.4929117930000002</v>
      </c>
      <c r="F535">
        <v>2</v>
      </c>
      <c r="G535" s="38">
        <v>25761.79565</v>
      </c>
      <c r="H535" s="38">
        <v>4996.2228329999998</v>
      </c>
      <c r="I535" s="28">
        <v>4000</v>
      </c>
      <c r="J535" s="38">
        <v>996.22283270000003</v>
      </c>
      <c r="K535" s="1">
        <v>0.800604804</v>
      </c>
      <c r="L535" s="38">
        <v>132.9553487</v>
      </c>
      <c r="M535" s="38">
        <v>8971.0213679999997</v>
      </c>
      <c r="N535" s="38">
        <v>9005.0798250000007</v>
      </c>
      <c r="O535" s="38">
        <v>1486.4861229999999</v>
      </c>
      <c r="P535" s="27">
        <v>613.87430119999999</v>
      </c>
      <c r="Q535" s="38">
        <v>689.11120310000001</v>
      </c>
      <c r="R535">
        <v>2</v>
      </c>
      <c r="S535" s="1">
        <v>0.36330256999999999</v>
      </c>
      <c r="T535">
        <v>242</v>
      </c>
      <c r="U535" s="1">
        <v>8.6747500000000002E-3</v>
      </c>
      <c r="V535" s="45" t="str">
        <f t="shared" si="8"/>
        <v/>
      </c>
    </row>
    <row r="536" spans="1:22" x14ac:dyDescent="0.35">
      <c r="A536">
        <v>5</v>
      </c>
      <c r="B536">
        <v>100</v>
      </c>
      <c r="C536">
        <v>2000</v>
      </c>
      <c r="D536">
        <v>0.8</v>
      </c>
      <c r="E536" s="38">
        <v>7.4929117930000002</v>
      </c>
      <c r="F536">
        <v>3</v>
      </c>
      <c r="G536" s="38">
        <v>35997.7258</v>
      </c>
      <c r="H536" s="38">
        <v>7736.0809429999999</v>
      </c>
      <c r="I536" s="28">
        <v>6000</v>
      </c>
      <c r="J536" s="38">
        <v>1736.0809429999999</v>
      </c>
      <c r="K536" s="1">
        <v>0.77558650699999998</v>
      </c>
      <c r="L536" s="38">
        <v>231.69643389999999</v>
      </c>
      <c r="M536" s="38">
        <v>11535.34166</v>
      </c>
      <c r="N536" s="38">
        <v>11602.3166</v>
      </c>
      <c r="O536" s="38">
        <v>3662.489028</v>
      </c>
      <c r="P536" s="27">
        <v>613.87430119999999</v>
      </c>
      <c r="Q536" s="38">
        <v>847.6232612</v>
      </c>
      <c r="R536">
        <v>3</v>
      </c>
      <c r="S536" s="1">
        <v>0.46808596000000002</v>
      </c>
      <c r="T536">
        <v>301</v>
      </c>
      <c r="U536" s="1">
        <v>0.10001196499999999</v>
      </c>
      <c r="V536" s="45">
        <f t="shared" si="8"/>
        <v>0.30401656011304218</v>
      </c>
    </row>
    <row r="537" spans="1:22" x14ac:dyDescent="0.35">
      <c r="A537">
        <v>5</v>
      </c>
      <c r="B537">
        <v>100</v>
      </c>
      <c r="C537">
        <v>2000</v>
      </c>
      <c r="D537">
        <v>0.6</v>
      </c>
      <c r="E537" s="38">
        <v>19.981098119999999</v>
      </c>
      <c r="F537">
        <v>1</v>
      </c>
      <c r="G537" s="38">
        <v>27344.429789999998</v>
      </c>
      <c r="H537" s="38">
        <v>3899.5721640000002</v>
      </c>
      <c r="I537" s="28">
        <v>2000</v>
      </c>
      <c r="J537" s="38">
        <v>1899.5721639999999</v>
      </c>
      <c r="K537" s="1">
        <v>0.51287677600000003</v>
      </c>
      <c r="L537" s="38">
        <v>95.068396430000007</v>
      </c>
      <c r="M537" s="38">
        <v>10633.49151</v>
      </c>
      <c r="N537" s="38">
        <v>10644.273440000001</v>
      </c>
      <c r="O537" s="38">
        <v>1062.898209</v>
      </c>
      <c r="P537" s="27">
        <v>613.87430119999999</v>
      </c>
      <c r="Q537" s="38">
        <v>490.32017109999998</v>
      </c>
      <c r="R537">
        <v>1</v>
      </c>
      <c r="S537" s="1">
        <v>0.429434494</v>
      </c>
      <c r="T537">
        <v>301</v>
      </c>
      <c r="U537" s="1">
        <v>4.3291420999999997E-2</v>
      </c>
      <c r="V537" s="45" t="str">
        <f t="shared" si="8"/>
        <v/>
      </c>
    </row>
    <row r="538" spans="1:22" x14ac:dyDescent="0.35">
      <c r="A538">
        <v>5</v>
      </c>
      <c r="B538">
        <v>100</v>
      </c>
      <c r="C538">
        <v>2000</v>
      </c>
      <c r="D538">
        <v>0.6</v>
      </c>
      <c r="E538" s="38">
        <v>19.981098119999999</v>
      </c>
      <c r="F538">
        <v>2</v>
      </c>
      <c r="G538" s="38">
        <v>27234.630420000001</v>
      </c>
      <c r="H538" s="38">
        <v>3882.364947</v>
      </c>
      <c r="I538" s="28">
        <v>2000</v>
      </c>
      <c r="J538" s="38">
        <v>1882.364947</v>
      </c>
      <c r="K538" s="1">
        <v>0.51514992199999998</v>
      </c>
      <c r="L538" s="38">
        <v>94.207218409999996</v>
      </c>
      <c r="M538" s="38">
        <v>10591.86628</v>
      </c>
      <c r="N538" s="38">
        <v>10602.93425</v>
      </c>
      <c r="O538" s="38">
        <v>1053.2700850000001</v>
      </c>
      <c r="P538" s="27">
        <v>613.87430119999999</v>
      </c>
      <c r="Q538" s="38">
        <v>490.32055589999999</v>
      </c>
      <c r="R538">
        <v>1</v>
      </c>
      <c r="S538" s="1">
        <v>0.427766698</v>
      </c>
      <c r="T538">
        <v>85</v>
      </c>
      <c r="U538" s="1">
        <v>5.9676200000000003E-4</v>
      </c>
      <c r="V538" s="45" t="str">
        <f t="shared" si="8"/>
        <v/>
      </c>
    </row>
    <row r="539" spans="1:22" x14ac:dyDescent="0.35">
      <c r="A539">
        <v>5</v>
      </c>
      <c r="B539">
        <v>100</v>
      </c>
      <c r="C539">
        <v>2000</v>
      </c>
      <c r="D539">
        <v>0.6</v>
      </c>
      <c r="E539" s="38">
        <v>19.981098119999999</v>
      </c>
      <c r="F539">
        <v>3</v>
      </c>
      <c r="G539" s="38">
        <v>38249.648529999999</v>
      </c>
      <c r="H539" s="38">
        <v>4674.2594300000001</v>
      </c>
      <c r="I539" s="28">
        <v>2000</v>
      </c>
      <c r="J539" s="38">
        <v>2674.2594300000001</v>
      </c>
      <c r="K539" s="1">
        <v>0.427875267</v>
      </c>
      <c r="L539" s="38">
        <v>133.83945610000001</v>
      </c>
      <c r="M539" s="38">
        <v>15170.55572</v>
      </c>
      <c r="N539" s="38">
        <v>15184.475130000001</v>
      </c>
      <c r="O539" s="38">
        <v>2116.1658940000002</v>
      </c>
      <c r="P539" s="27">
        <v>613.87430119999999</v>
      </c>
      <c r="Q539" s="38">
        <v>490.31806499999999</v>
      </c>
      <c r="R539">
        <v>1</v>
      </c>
      <c r="S539" s="1">
        <v>0.61260521199999995</v>
      </c>
      <c r="T539">
        <v>300</v>
      </c>
      <c r="U539" s="1">
        <v>6.4377466999999994E-2</v>
      </c>
      <c r="V539" s="45">
        <f t="shared" si="8"/>
        <v>0.29918821645463428</v>
      </c>
    </row>
    <row r="540" spans="1:22" x14ac:dyDescent="0.35">
      <c r="A540">
        <v>5</v>
      </c>
      <c r="B540">
        <v>100</v>
      </c>
      <c r="C540">
        <v>2000</v>
      </c>
      <c r="D540">
        <v>0.4</v>
      </c>
      <c r="E540" s="38">
        <v>44.95747076</v>
      </c>
      <c r="F540">
        <v>1</v>
      </c>
      <c r="G540" s="38">
        <v>29738.599289999998</v>
      </c>
      <c r="H540" s="38">
        <v>6274.0347819999997</v>
      </c>
      <c r="I540" s="28">
        <v>2000</v>
      </c>
      <c r="J540" s="38">
        <v>4274.0347819999997</v>
      </c>
      <c r="K540" s="1">
        <v>0.31877413300000002</v>
      </c>
      <c r="L540" s="38">
        <v>95.068396430000007</v>
      </c>
      <c r="M540" s="38">
        <v>10640.8896</v>
      </c>
      <c r="N540" s="38">
        <v>10656.58195</v>
      </c>
      <c r="O540" s="38">
        <v>1062.8979549999999</v>
      </c>
      <c r="P540" s="27">
        <v>613.87430119999999</v>
      </c>
      <c r="Q540" s="38">
        <v>490.32069689999997</v>
      </c>
      <c r="R540">
        <v>1</v>
      </c>
      <c r="S540" s="1">
        <v>0.429931071</v>
      </c>
      <c r="T540">
        <v>117</v>
      </c>
      <c r="U540" s="1">
        <v>7.4304610000000002E-3</v>
      </c>
      <c r="V540" s="45" t="str">
        <f t="shared" si="8"/>
        <v/>
      </c>
    </row>
    <row r="541" spans="1:22" x14ac:dyDescent="0.35">
      <c r="A541">
        <v>5</v>
      </c>
      <c r="B541">
        <v>100</v>
      </c>
      <c r="C541">
        <v>2000</v>
      </c>
      <c r="D541">
        <v>0.4</v>
      </c>
      <c r="E541" s="38">
        <v>44.95747076</v>
      </c>
      <c r="F541">
        <v>2</v>
      </c>
      <c r="G541" s="38">
        <v>29591.257580000001</v>
      </c>
      <c r="H541" s="38">
        <v>6235.3245500000003</v>
      </c>
      <c r="I541" s="28">
        <v>2000</v>
      </c>
      <c r="J541" s="38">
        <v>4235.3245500000003</v>
      </c>
      <c r="K541" s="1">
        <v>0.32075315199999999</v>
      </c>
      <c r="L541" s="38">
        <v>94.207218409999996</v>
      </c>
      <c r="M541" s="38">
        <v>10594.581899999999</v>
      </c>
      <c r="N541" s="38">
        <v>10603.868979999999</v>
      </c>
      <c r="O541" s="38">
        <v>1053.275809</v>
      </c>
      <c r="P541" s="27">
        <v>613.87430119999999</v>
      </c>
      <c r="Q541" s="38">
        <v>490.33203659999998</v>
      </c>
      <c r="R541">
        <v>1</v>
      </c>
      <c r="S541" s="1">
        <v>0.427804409</v>
      </c>
      <c r="T541">
        <v>71</v>
      </c>
      <c r="U541" s="1">
        <v>1.0549500000000001E-4</v>
      </c>
      <c r="V541" s="45" t="str">
        <f t="shared" si="8"/>
        <v/>
      </c>
    </row>
    <row r="542" spans="1:22" x14ac:dyDescent="0.35">
      <c r="A542">
        <v>5</v>
      </c>
      <c r="B542">
        <v>100</v>
      </c>
      <c r="C542">
        <v>2000</v>
      </c>
      <c r="D542">
        <v>0.4</v>
      </c>
      <c r="E542" s="38">
        <v>44.95747076</v>
      </c>
      <c r="F542">
        <v>3</v>
      </c>
      <c r="G542" s="38">
        <v>42668.760620000001</v>
      </c>
      <c r="H542" s="38">
        <v>12449.252699999999</v>
      </c>
      <c r="I542" s="28">
        <v>4000</v>
      </c>
      <c r="J542" s="38">
        <v>8449.2527009999994</v>
      </c>
      <c r="K542" s="1">
        <v>0.321304427</v>
      </c>
      <c r="L542" s="38">
        <v>187.90005880000001</v>
      </c>
      <c r="M542" s="38">
        <v>12948.789849999999</v>
      </c>
      <c r="N542" s="38">
        <v>12984.42</v>
      </c>
      <c r="O542" s="38">
        <v>2973.6057700000001</v>
      </c>
      <c r="P542" s="27">
        <v>613.87430119999999</v>
      </c>
      <c r="Q542" s="38">
        <v>698.81798560000004</v>
      </c>
      <c r="R542">
        <v>2</v>
      </c>
      <c r="S542" s="1">
        <v>0.52384578999999998</v>
      </c>
      <c r="T542">
        <v>300</v>
      </c>
      <c r="U542" s="1">
        <v>0.13607672400000001</v>
      </c>
      <c r="V542" s="45">
        <f t="shared" si="8"/>
        <v>0.28082144688983135</v>
      </c>
    </row>
    <row r="543" spans="1:22" x14ac:dyDescent="0.35">
      <c r="A543" s="39">
        <v>1</v>
      </c>
      <c r="B543" s="39">
        <v>10</v>
      </c>
      <c r="C543" s="39">
        <v>1000</v>
      </c>
      <c r="D543" s="40">
        <v>1</v>
      </c>
      <c r="E543" s="42">
        <v>0</v>
      </c>
      <c r="F543" s="39">
        <v>1</v>
      </c>
      <c r="G543" s="41">
        <v>22783.176899999999</v>
      </c>
      <c r="H543" s="41">
        <v>5000</v>
      </c>
      <c r="I543" s="43">
        <v>5000</v>
      </c>
      <c r="J543" s="41">
        <v>0</v>
      </c>
      <c r="K543" s="40">
        <v>1</v>
      </c>
      <c r="L543" s="41"/>
      <c r="M543" s="41">
        <v>8127.2150799999999</v>
      </c>
      <c r="N543" s="41">
        <v>5527.7088709999998</v>
      </c>
      <c r="O543" s="41">
        <v>2401.8719289999999</v>
      </c>
      <c r="P543" s="44">
        <v>635.74997919999998</v>
      </c>
      <c r="Q543" s="41">
        <v>1090.6310370000001</v>
      </c>
      <c r="R543" s="39">
        <v>5</v>
      </c>
      <c r="S543" s="40">
        <v>0.79481374599999999</v>
      </c>
      <c r="T543" s="39">
        <v>16</v>
      </c>
      <c r="U543" s="40">
        <v>9.9455840000000004E-3</v>
      </c>
      <c r="V543" s="45" t="str">
        <f t="shared" si="8"/>
        <v/>
      </c>
    </row>
    <row r="544" spans="1:22" x14ac:dyDescent="0.35">
      <c r="A544" s="39">
        <v>1</v>
      </c>
      <c r="B544" s="39">
        <v>10</v>
      </c>
      <c r="C544" s="39">
        <v>1000</v>
      </c>
      <c r="D544" s="40">
        <v>1</v>
      </c>
      <c r="E544" s="42">
        <v>0</v>
      </c>
      <c r="F544" s="39">
        <v>2</v>
      </c>
      <c r="G544" s="41">
        <v>22567.408049999998</v>
      </c>
      <c r="H544" s="41">
        <v>5000</v>
      </c>
      <c r="I544" s="43">
        <v>5000</v>
      </c>
      <c r="J544" s="41">
        <v>0</v>
      </c>
      <c r="K544" s="40">
        <v>1</v>
      </c>
      <c r="L544" s="41"/>
      <c r="M544" s="41">
        <v>7861.6594230000001</v>
      </c>
      <c r="N544" s="41">
        <v>5648.642981</v>
      </c>
      <c r="O544" s="41">
        <v>2331.7648009999998</v>
      </c>
      <c r="P544" s="44">
        <v>635.74997919999998</v>
      </c>
      <c r="Q544" s="41">
        <v>1089.5908649999999</v>
      </c>
      <c r="R544" s="39">
        <v>5</v>
      </c>
      <c r="S544" s="40">
        <v>0.81220252199999998</v>
      </c>
      <c r="T544" s="39">
        <v>19</v>
      </c>
      <c r="U544" s="40">
        <v>8.9890899999999999E-3</v>
      </c>
      <c r="V544" s="45" t="str">
        <f t="shared" si="8"/>
        <v/>
      </c>
    </row>
    <row r="545" spans="1:22" x14ac:dyDescent="0.35">
      <c r="A545" s="39">
        <v>1</v>
      </c>
      <c r="B545" s="39">
        <v>10</v>
      </c>
      <c r="C545" s="39">
        <v>1000</v>
      </c>
      <c r="D545" s="40">
        <v>1</v>
      </c>
      <c r="E545" s="42">
        <v>0</v>
      </c>
      <c r="F545" s="39">
        <v>3</v>
      </c>
      <c r="G545" s="41">
        <v>31853.119470000001</v>
      </c>
      <c r="H545" s="41">
        <v>6000</v>
      </c>
      <c r="I545" s="43">
        <v>6000</v>
      </c>
      <c r="J545" s="41">
        <v>0</v>
      </c>
      <c r="K545" s="40">
        <v>1</v>
      </c>
      <c r="L545" s="41"/>
      <c r="M545" s="41">
        <v>12730.3665</v>
      </c>
      <c r="N545" s="41">
        <v>6145.3513819999998</v>
      </c>
      <c r="O545" s="41">
        <v>5154.5362059999998</v>
      </c>
      <c r="P545" s="44">
        <v>635.74997919999998</v>
      </c>
      <c r="Q545" s="41">
        <v>1187.1154059999999</v>
      </c>
      <c r="R545" s="39">
        <v>6</v>
      </c>
      <c r="S545" s="40">
        <v>0.88362282999999997</v>
      </c>
      <c r="T545" s="39">
        <v>44</v>
      </c>
      <c r="U545" s="40">
        <v>9.3107729999999996E-3</v>
      </c>
      <c r="V545" s="45">
        <f t="shared" si="8"/>
        <v>0.29762494783432769</v>
      </c>
    </row>
    <row r="546" spans="1:22" x14ac:dyDescent="0.35">
      <c r="A546" s="39">
        <v>1</v>
      </c>
      <c r="B546" s="39">
        <v>10</v>
      </c>
      <c r="C546" s="39">
        <v>2000</v>
      </c>
      <c r="D546" s="40">
        <v>1</v>
      </c>
      <c r="E546" s="42">
        <v>0</v>
      </c>
      <c r="F546" s="39">
        <v>1</v>
      </c>
      <c r="G546" s="41">
        <v>26779.836950000001</v>
      </c>
      <c r="H546" s="41">
        <v>6000</v>
      </c>
      <c r="I546" s="43">
        <v>6000</v>
      </c>
      <c r="J546" s="41">
        <v>0</v>
      </c>
      <c r="K546" s="40">
        <v>1</v>
      </c>
      <c r="L546" s="41"/>
      <c r="M546" s="41">
        <v>11267.87168</v>
      </c>
      <c r="N546" s="41">
        <v>6220.3726370000004</v>
      </c>
      <c r="O546" s="41">
        <v>1833.4714280000001</v>
      </c>
      <c r="P546" s="44">
        <v>635.74997919999998</v>
      </c>
      <c r="Q546" s="41">
        <v>822.37123299999996</v>
      </c>
      <c r="R546" s="39">
        <v>3</v>
      </c>
      <c r="S546" s="40">
        <v>0.89440992500000005</v>
      </c>
      <c r="T546" s="39">
        <v>20</v>
      </c>
      <c r="U546" s="40">
        <v>8.0612619999999996E-3</v>
      </c>
      <c r="V546" s="45" t="str">
        <f t="shared" si="8"/>
        <v/>
      </c>
    </row>
    <row r="547" spans="1:22" x14ac:dyDescent="0.35">
      <c r="A547" s="39">
        <v>1</v>
      </c>
      <c r="B547" s="39">
        <v>10</v>
      </c>
      <c r="C547" s="39">
        <v>2000</v>
      </c>
      <c r="D547" s="40">
        <v>1</v>
      </c>
      <c r="E547" s="42">
        <v>0</v>
      </c>
      <c r="F547" s="39">
        <v>2</v>
      </c>
      <c r="G547" s="41">
        <v>26993.512589999998</v>
      </c>
      <c r="H547" s="41">
        <v>6000</v>
      </c>
      <c r="I547" s="43">
        <v>6000</v>
      </c>
      <c r="J547" s="41">
        <v>0</v>
      </c>
      <c r="K547" s="40">
        <v>1</v>
      </c>
      <c r="L547" s="41"/>
      <c r="M547" s="41">
        <v>11507.348459999999</v>
      </c>
      <c r="N547" s="41">
        <v>6204.1238190000004</v>
      </c>
      <c r="O547" s="41">
        <v>1803.6919250000001</v>
      </c>
      <c r="P547" s="44">
        <v>635.74997919999998</v>
      </c>
      <c r="Q547" s="41">
        <v>842.59840280000003</v>
      </c>
      <c r="R547" s="39">
        <v>3</v>
      </c>
      <c r="S547" s="40">
        <v>0.89207355300000002</v>
      </c>
      <c r="T547" s="39">
        <v>43</v>
      </c>
      <c r="U547" s="40">
        <v>6.6112799999999998E-3</v>
      </c>
      <c r="V547" s="45" t="str">
        <f t="shared" si="8"/>
        <v/>
      </c>
    </row>
    <row r="548" spans="1:22" x14ac:dyDescent="0.35">
      <c r="A548" s="39">
        <v>1</v>
      </c>
      <c r="B548" s="39">
        <v>10</v>
      </c>
      <c r="C548" s="39">
        <v>2000</v>
      </c>
      <c r="D548" s="40">
        <v>1</v>
      </c>
      <c r="E548" s="42">
        <v>0</v>
      </c>
      <c r="F548" s="39">
        <v>3</v>
      </c>
      <c r="G548" s="41">
        <v>37829.006430000001</v>
      </c>
      <c r="H548" s="41">
        <v>10000</v>
      </c>
      <c r="I548" s="43">
        <v>10000</v>
      </c>
      <c r="J548" s="41">
        <v>0</v>
      </c>
      <c r="K548" s="40">
        <v>1</v>
      </c>
      <c r="L548" s="41"/>
      <c r="M548" s="41">
        <v>15146.43442</v>
      </c>
      <c r="N548" s="41">
        <v>6220.3517140000004</v>
      </c>
      <c r="O548" s="41">
        <v>4736.728333</v>
      </c>
      <c r="P548" s="44">
        <v>635.74997919999998</v>
      </c>
      <c r="Q548" s="41">
        <v>1089.7419890000001</v>
      </c>
      <c r="R548" s="39">
        <v>5</v>
      </c>
      <c r="S548" s="40">
        <v>0.89440691699999997</v>
      </c>
      <c r="T548" s="39">
        <v>18</v>
      </c>
      <c r="U548" s="40">
        <v>7.1416630000000004E-3</v>
      </c>
      <c r="V548" s="45">
        <f t="shared" si="8"/>
        <v>0.2965101346000325</v>
      </c>
    </row>
    <row r="549" spans="1:22" x14ac:dyDescent="0.35">
      <c r="A549" s="39">
        <v>1</v>
      </c>
      <c r="B549" s="39">
        <v>10</v>
      </c>
      <c r="C549" s="39">
        <v>4000</v>
      </c>
      <c r="D549" s="40">
        <v>1</v>
      </c>
      <c r="E549" s="42">
        <v>0</v>
      </c>
      <c r="F549" s="39">
        <v>1</v>
      </c>
      <c r="G549" s="41">
        <v>32234.659009999999</v>
      </c>
      <c r="H549" s="41">
        <v>8000</v>
      </c>
      <c r="I549" s="43">
        <v>8000</v>
      </c>
      <c r="J549" s="41">
        <v>0</v>
      </c>
      <c r="K549" s="40">
        <v>1</v>
      </c>
      <c r="L549" s="41"/>
      <c r="M549" s="41">
        <v>15113.1543</v>
      </c>
      <c r="N549" s="41">
        <v>6288.5684570000003</v>
      </c>
      <c r="O549" s="41">
        <v>1511.7471869999999</v>
      </c>
      <c r="P549" s="44">
        <v>635.74997919999998</v>
      </c>
      <c r="Q549" s="41">
        <v>685.43908669999996</v>
      </c>
      <c r="R549" s="39">
        <v>2</v>
      </c>
      <c r="S549" s="40">
        <v>0.90421561100000003</v>
      </c>
      <c r="T549" s="39">
        <v>20</v>
      </c>
      <c r="U549" s="40">
        <v>6.4064760000000004E-3</v>
      </c>
      <c r="V549" s="45" t="str">
        <f t="shared" si="8"/>
        <v/>
      </c>
    </row>
    <row r="550" spans="1:22" x14ac:dyDescent="0.35">
      <c r="A550" s="39">
        <v>1</v>
      </c>
      <c r="B550" s="39">
        <v>10</v>
      </c>
      <c r="C550" s="39">
        <v>4000</v>
      </c>
      <c r="D550" s="40">
        <v>1</v>
      </c>
      <c r="E550" s="42">
        <v>0</v>
      </c>
      <c r="F550" s="39">
        <v>2</v>
      </c>
      <c r="G550" s="41">
        <v>31419.066470000002</v>
      </c>
      <c r="H550" s="41">
        <v>8000</v>
      </c>
      <c r="I550" s="43">
        <v>8000</v>
      </c>
      <c r="J550" s="41">
        <v>0</v>
      </c>
      <c r="K550" s="40">
        <v>1</v>
      </c>
      <c r="L550" s="41"/>
      <c r="M550" s="41">
        <v>14193.655629999999</v>
      </c>
      <c r="N550" s="41">
        <v>6411.2863369999995</v>
      </c>
      <c r="O550" s="41">
        <v>1485.035836</v>
      </c>
      <c r="P550" s="44">
        <v>635.74997919999998</v>
      </c>
      <c r="Q550" s="41">
        <v>693.3386868</v>
      </c>
      <c r="R550" s="39">
        <v>2</v>
      </c>
      <c r="S550" s="40">
        <v>0.92186087000000005</v>
      </c>
      <c r="T550" s="39">
        <v>23</v>
      </c>
      <c r="U550" s="40">
        <v>9.8036010000000003E-3</v>
      </c>
      <c r="V550" s="45" t="str">
        <f t="shared" si="8"/>
        <v/>
      </c>
    </row>
    <row r="551" spans="1:22" x14ac:dyDescent="0.35">
      <c r="A551" s="39">
        <v>1</v>
      </c>
      <c r="B551" s="39">
        <v>10</v>
      </c>
      <c r="C551" s="39">
        <v>4000</v>
      </c>
      <c r="D551" s="40">
        <v>1</v>
      </c>
      <c r="E551" s="42">
        <v>0</v>
      </c>
      <c r="F551" s="39">
        <v>3</v>
      </c>
      <c r="G551" s="41">
        <v>45948.611230000002</v>
      </c>
      <c r="H551" s="41">
        <v>12000</v>
      </c>
      <c r="I551" s="43">
        <v>12000</v>
      </c>
      <c r="J551" s="41">
        <v>0</v>
      </c>
      <c r="K551" s="40">
        <v>1</v>
      </c>
      <c r="L551" s="41"/>
      <c r="M551" s="41">
        <v>22274.53427</v>
      </c>
      <c r="N551" s="41">
        <v>6622.1363030000002</v>
      </c>
      <c r="O551" s="41">
        <v>3593.8084819999999</v>
      </c>
      <c r="P551" s="44">
        <v>635.74997919999998</v>
      </c>
      <c r="Q551" s="41">
        <v>822.38219330000004</v>
      </c>
      <c r="R551" s="39">
        <v>3</v>
      </c>
      <c r="S551" s="40">
        <v>0.95217839500000001</v>
      </c>
      <c r="T551" s="39">
        <v>16</v>
      </c>
      <c r="U551" s="40">
        <v>8.1289770000000008E-3</v>
      </c>
      <c r="V551" s="45">
        <f t="shared" si="8"/>
        <v>0.2781473372766366</v>
      </c>
    </row>
    <row r="552" spans="1:22" x14ac:dyDescent="0.35">
      <c r="A552" s="39">
        <v>1</v>
      </c>
      <c r="B552" s="39">
        <v>10</v>
      </c>
      <c r="C552" s="39">
        <v>8000</v>
      </c>
      <c r="D552" s="40">
        <v>1</v>
      </c>
      <c r="E552" s="42">
        <v>0</v>
      </c>
      <c r="F552" s="39">
        <v>1</v>
      </c>
      <c r="G552" s="41">
        <v>36922.785530000001</v>
      </c>
      <c r="H552" s="41">
        <v>8000</v>
      </c>
      <c r="I552" s="43">
        <v>8000</v>
      </c>
      <c r="J552" s="41">
        <v>0</v>
      </c>
      <c r="K552" s="40">
        <v>1</v>
      </c>
      <c r="L552" s="41"/>
      <c r="M552" s="41">
        <v>19965.389729999999</v>
      </c>
      <c r="N552" s="41">
        <v>6694.4252710000001</v>
      </c>
      <c r="O552" s="41">
        <v>1092.6415030000001</v>
      </c>
      <c r="P552" s="44">
        <v>635.74997919999998</v>
      </c>
      <c r="Q552" s="41">
        <v>534.57904789999998</v>
      </c>
      <c r="R552" s="39">
        <v>1</v>
      </c>
      <c r="S552" s="40">
        <v>0.96257262300000002</v>
      </c>
      <c r="T552" s="39">
        <v>5</v>
      </c>
      <c r="U552" s="40">
        <v>3.9851299999999999E-3</v>
      </c>
      <c r="V552" s="45" t="str">
        <f t="shared" si="8"/>
        <v/>
      </c>
    </row>
    <row r="553" spans="1:22" x14ac:dyDescent="0.35">
      <c r="A553" s="39">
        <v>1</v>
      </c>
      <c r="B553" s="39">
        <v>10</v>
      </c>
      <c r="C553" s="39">
        <v>8000</v>
      </c>
      <c r="D553" s="40">
        <v>1</v>
      </c>
      <c r="E553" s="42">
        <v>0</v>
      </c>
      <c r="F553" s="39">
        <v>2</v>
      </c>
      <c r="G553" s="41">
        <v>36091.609790000002</v>
      </c>
      <c r="H553" s="41">
        <v>8000</v>
      </c>
      <c r="I553" s="43">
        <v>8000</v>
      </c>
      <c r="J553" s="41">
        <v>0</v>
      </c>
      <c r="K553" s="40">
        <v>1</v>
      </c>
      <c r="L553" s="41"/>
      <c r="M553" s="41">
        <v>19238.22235</v>
      </c>
      <c r="N553" s="41">
        <v>6673.2315259999996</v>
      </c>
      <c r="O553" s="41">
        <v>1052.4970310000001</v>
      </c>
      <c r="P553" s="44">
        <v>635.74997919999998</v>
      </c>
      <c r="Q553" s="41">
        <v>491.90890639999998</v>
      </c>
      <c r="R553" s="39">
        <v>1</v>
      </c>
      <c r="S553" s="40">
        <v>0.959525234</v>
      </c>
      <c r="T553" s="39">
        <v>5</v>
      </c>
      <c r="U553" s="40">
        <v>4.0319400000000002E-16</v>
      </c>
      <c r="V553" s="45" t="str">
        <f t="shared" si="8"/>
        <v/>
      </c>
    </row>
    <row r="554" spans="1:22" x14ac:dyDescent="0.35">
      <c r="A554" s="39">
        <v>1</v>
      </c>
      <c r="B554" s="39">
        <v>10</v>
      </c>
      <c r="C554" s="39">
        <v>8000</v>
      </c>
      <c r="D554" s="40">
        <v>1</v>
      </c>
      <c r="E554" s="42">
        <v>0</v>
      </c>
      <c r="F554" s="39">
        <v>3</v>
      </c>
      <c r="G554" s="41">
        <v>56098.645709999997</v>
      </c>
      <c r="H554" s="41">
        <v>16000</v>
      </c>
      <c r="I554" s="43">
        <v>16000</v>
      </c>
      <c r="J554" s="41">
        <v>0</v>
      </c>
      <c r="K554" s="40">
        <v>1</v>
      </c>
      <c r="L554" s="41"/>
      <c r="M554" s="41">
        <v>29192.778139999999</v>
      </c>
      <c r="N554" s="41">
        <v>6600.9419479999997</v>
      </c>
      <c r="O554" s="41">
        <v>2983.736543</v>
      </c>
      <c r="P554" s="44">
        <v>635.74997919999998</v>
      </c>
      <c r="Q554" s="41">
        <v>685.4390952</v>
      </c>
      <c r="R554" s="39">
        <v>2</v>
      </c>
      <c r="S554" s="40">
        <v>0.94913091900000002</v>
      </c>
      <c r="T554" s="39">
        <v>31</v>
      </c>
      <c r="U554" s="40">
        <v>8.1073159999999998E-3</v>
      </c>
      <c r="V554" s="45">
        <f t="shared" si="8"/>
        <v>0.2316769115989169</v>
      </c>
    </row>
    <row r="555" spans="1:22" x14ac:dyDescent="0.35">
      <c r="A555" s="39">
        <v>1</v>
      </c>
      <c r="B555" s="39">
        <v>40</v>
      </c>
      <c r="C555" s="39">
        <v>1000</v>
      </c>
      <c r="D555" s="40">
        <v>1</v>
      </c>
      <c r="E555" s="42">
        <v>0</v>
      </c>
      <c r="F555" s="39">
        <v>1</v>
      </c>
      <c r="G555" s="41">
        <v>22242.31465</v>
      </c>
      <c r="H555" s="41">
        <v>4000</v>
      </c>
      <c r="I555" s="43">
        <v>4000</v>
      </c>
      <c r="J555" s="41">
        <v>0</v>
      </c>
      <c r="K555" s="40">
        <v>1</v>
      </c>
      <c r="L555" s="41"/>
      <c r="M555" s="41">
        <v>7463.9834790000004</v>
      </c>
      <c r="N555" s="41">
        <v>7065.1707470000001</v>
      </c>
      <c r="O555" s="41">
        <v>2121.6033619999998</v>
      </c>
      <c r="P555" s="44">
        <v>635.74997919999998</v>
      </c>
      <c r="Q555" s="41">
        <v>955.80708340000001</v>
      </c>
      <c r="R555" s="39">
        <v>4</v>
      </c>
      <c r="S555" s="40">
        <v>0.62245192900000001</v>
      </c>
      <c r="T555" s="39">
        <v>25</v>
      </c>
      <c r="U555" s="40">
        <v>9.9772279999999994E-3</v>
      </c>
      <c r="V555" s="45" t="str">
        <f t="shared" si="8"/>
        <v/>
      </c>
    </row>
    <row r="556" spans="1:22" x14ac:dyDescent="0.35">
      <c r="A556" s="39">
        <v>1</v>
      </c>
      <c r="B556" s="39">
        <v>40</v>
      </c>
      <c r="C556" s="39">
        <v>1000</v>
      </c>
      <c r="D556" s="40">
        <v>1</v>
      </c>
      <c r="E556" s="42">
        <v>0</v>
      </c>
      <c r="F556" s="39">
        <v>2</v>
      </c>
      <c r="G556" s="41">
        <v>22090.676179999999</v>
      </c>
      <c r="H556" s="41">
        <v>5000</v>
      </c>
      <c r="I556" s="43">
        <v>5000</v>
      </c>
      <c r="J556" s="41">
        <v>0</v>
      </c>
      <c r="K556" s="40">
        <v>1</v>
      </c>
      <c r="L556" s="41"/>
      <c r="M556" s="41">
        <v>6609.0323019999996</v>
      </c>
      <c r="N556" s="41">
        <v>6428.3382419999998</v>
      </c>
      <c r="O556" s="41">
        <v>2330.157921</v>
      </c>
      <c r="P556" s="44">
        <v>635.74997919999998</v>
      </c>
      <c r="Q556" s="41">
        <v>1087.397731</v>
      </c>
      <c r="R556" s="39">
        <v>5</v>
      </c>
      <c r="S556" s="40">
        <v>0.56634604899999996</v>
      </c>
      <c r="T556" s="39">
        <v>50</v>
      </c>
      <c r="U556" s="40">
        <v>7.9470340000000004E-3</v>
      </c>
      <c r="V556" s="45" t="str">
        <f t="shared" si="8"/>
        <v/>
      </c>
    </row>
    <row r="557" spans="1:22" x14ac:dyDescent="0.35">
      <c r="A557" s="39">
        <v>1</v>
      </c>
      <c r="B557" s="39">
        <v>40</v>
      </c>
      <c r="C557" s="39">
        <v>1000</v>
      </c>
      <c r="D557" s="40">
        <v>1</v>
      </c>
      <c r="E557" s="42">
        <v>0</v>
      </c>
      <c r="F557" s="39">
        <v>3</v>
      </c>
      <c r="G557" s="41">
        <v>30183.657350000001</v>
      </c>
      <c r="H557" s="41">
        <v>6000</v>
      </c>
      <c r="I557" s="43">
        <v>6000</v>
      </c>
      <c r="J557" s="41">
        <v>0</v>
      </c>
      <c r="K557" s="40">
        <v>1</v>
      </c>
      <c r="L557" s="41"/>
      <c r="M557" s="41">
        <v>9083.2110659999998</v>
      </c>
      <c r="N557" s="41">
        <v>8123.0446190000002</v>
      </c>
      <c r="O557" s="41">
        <v>5154.5362850000001</v>
      </c>
      <c r="P557" s="44">
        <v>635.74997919999998</v>
      </c>
      <c r="Q557" s="41">
        <v>1187.115397</v>
      </c>
      <c r="R557" s="39">
        <v>6</v>
      </c>
      <c r="S557" s="40">
        <v>0.71565217199999998</v>
      </c>
      <c r="T557" s="39">
        <v>28</v>
      </c>
      <c r="U557" s="40">
        <v>3.6290860000000001E-3</v>
      </c>
      <c r="V557" s="45">
        <f t="shared" si="8"/>
        <v>0.31916036376289741</v>
      </c>
    </row>
    <row r="558" spans="1:22" x14ac:dyDescent="0.35">
      <c r="A558" s="39">
        <v>1</v>
      </c>
      <c r="B558" s="39">
        <v>40</v>
      </c>
      <c r="C558" s="39">
        <v>2000</v>
      </c>
      <c r="D558" s="40">
        <v>1</v>
      </c>
      <c r="E558" s="42">
        <v>0</v>
      </c>
      <c r="F558" s="39">
        <v>1</v>
      </c>
      <c r="G558" s="41">
        <v>25670.852800000001</v>
      </c>
      <c r="H558" s="41">
        <v>6000</v>
      </c>
      <c r="I558" s="43">
        <v>6000</v>
      </c>
      <c r="J558" s="41">
        <v>0</v>
      </c>
      <c r="K558" s="40">
        <v>1</v>
      </c>
      <c r="L558" s="41"/>
      <c r="M558" s="41">
        <v>8374.7779379999993</v>
      </c>
      <c r="N558" s="41">
        <v>8014.1444300000003</v>
      </c>
      <c r="O558" s="41">
        <v>1827.4076259999999</v>
      </c>
      <c r="P558" s="44">
        <v>635.74997919999998</v>
      </c>
      <c r="Q558" s="41">
        <v>818.77282990000003</v>
      </c>
      <c r="R558" s="39">
        <v>3</v>
      </c>
      <c r="S558" s="40">
        <v>0.70605790599999996</v>
      </c>
      <c r="T558" s="39">
        <v>23</v>
      </c>
      <c r="U558" s="40">
        <v>9.6721930000000008E-3</v>
      </c>
      <c r="V558" s="45" t="str">
        <f t="shared" si="8"/>
        <v/>
      </c>
    </row>
    <row r="559" spans="1:22" x14ac:dyDescent="0.35">
      <c r="A559" s="39">
        <v>1</v>
      </c>
      <c r="B559" s="39">
        <v>40</v>
      </c>
      <c r="C559" s="39">
        <v>2000</v>
      </c>
      <c r="D559" s="40">
        <v>1</v>
      </c>
      <c r="E559" s="42">
        <v>0</v>
      </c>
      <c r="F559" s="39">
        <v>2</v>
      </c>
      <c r="G559" s="41">
        <v>25394.146120000001</v>
      </c>
      <c r="H559" s="41">
        <v>4000</v>
      </c>
      <c r="I559" s="43">
        <v>4000</v>
      </c>
      <c r="J559" s="41">
        <v>0</v>
      </c>
      <c r="K559" s="40">
        <v>1</v>
      </c>
      <c r="L559" s="41"/>
      <c r="M559" s="41">
        <v>9972.9016150000007</v>
      </c>
      <c r="N559" s="41">
        <v>8607.1196799999998</v>
      </c>
      <c r="O559" s="41">
        <v>1485.0359470000001</v>
      </c>
      <c r="P559" s="44">
        <v>635.74997919999998</v>
      </c>
      <c r="Q559" s="41">
        <v>693.33889929999998</v>
      </c>
      <c r="R559" s="39">
        <v>2</v>
      </c>
      <c r="S559" s="40">
        <v>0.758299897</v>
      </c>
      <c r="T559" s="39">
        <v>112</v>
      </c>
      <c r="U559" s="40">
        <v>8.9721290000000006E-3</v>
      </c>
      <c r="V559" s="45" t="str">
        <f t="shared" si="8"/>
        <v/>
      </c>
    </row>
    <row r="560" spans="1:22" x14ac:dyDescent="0.35">
      <c r="A560" s="39">
        <v>1</v>
      </c>
      <c r="B560" s="39">
        <v>40</v>
      </c>
      <c r="C560" s="39">
        <v>2000</v>
      </c>
      <c r="D560" s="40">
        <v>1</v>
      </c>
      <c r="E560" s="42">
        <v>0</v>
      </c>
      <c r="F560" s="39">
        <v>3</v>
      </c>
      <c r="G560" s="41">
        <v>35025.059880000001</v>
      </c>
      <c r="H560" s="41">
        <v>8000</v>
      </c>
      <c r="I560" s="43">
        <v>8000</v>
      </c>
      <c r="J560" s="41">
        <v>0</v>
      </c>
      <c r="K560" s="40">
        <v>1</v>
      </c>
      <c r="L560" s="41"/>
      <c r="M560" s="41">
        <v>12090.704760000001</v>
      </c>
      <c r="N560" s="41">
        <v>9159.1522939999995</v>
      </c>
      <c r="O560" s="41">
        <v>4181.652967</v>
      </c>
      <c r="P560" s="44">
        <v>635.74997919999998</v>
      </c>
      <c r="Q560" s="41">
        <v>957.79988219999996</v>
      </c>
      <c r="R560" s="39">
        <v>4</v>
      </c>
      <c r="S560" s="40">
        <v>0.80693478200000002</v>
      </c>
      <c r="T560" s="39">
        <v>118</v>
      </c>
      <c r="U560" s="40">
        <v>9.5431160000000008E-3</v>
      </c>
      <c r="V560" s="45">
        <f t="shared" si="8"/>
        <v>0.31410828119527939</v>
      </c>
    </row>
    <row r="561" spans="1:22" x14ac:dyDescent="0.35">
      <c r="A561" s="39">
        <v>1</v>
      </c>
      <c r="B561" s="39">
        <v>40</v>
      </c>
      <c r="C561" s="39">
        <v>4000</v>
      </c>
      <c r="D561" s="40">
        <v>1</v>
      </c>
      <c r="E561" s="42">
        <v>0</v>
      </c>
      <c r="F561" s="39">
        <v>1</v>
      </c>
      <c r="G561" s="41">
        <v>29207.293529999999</v>
      </c>
      <c r="H561" s="41">
        <v>4000</v>
      </c>
      <c r="I561" s="43">
        <v>4000</v>
      </c>
      <c r="J561" s="41">
        <v>0</v>
      </c>
      <c r="K561" s="40">
        <v>1</v>
      </c>
      <c r="L561" s="41"/>
      <c r="M561" s="41">
        <v>13305.48179</v>
      </c>
      <c r="N561" s="41">
        <v>9695.5647119999994</v>
      </c>
      <c r="O561" s="41">
        <v>1078.5342909999999</v>
      </c>
      <c r="P561" s="44">
        <v>635.74997919999998</v>
      </c>
      <c r="Q561" s="41">
        <v>491.96274979999998</v>
      </c>
      <c r="R561" s="39">
        <v>1</v>
      </c>
      <c r="S561" s="40">
        <v>0.85419350400000005</v>
      </c>
      <c r="T561" s="39">
        <v>8</v>
      </c>
      <c r="U561" s="40">
        <v>9.6502150000000002E-3</v>
      </c>
      <c r="V561" s="45" t="str">
        <f t="shared" si="8"/>
        <v/>
      </c>
    </row>
    <row r="562" spans="1:22" x14ac:dyDescent="0.35">
      <c r="A562" s="39">
        <v>1</v>
      </c>
      <c r="B562" s="39">
        <v>40</v>
      </c>
      <c r="C562" s="39">
        <v>4000</v>
      </c>
      <c r="D562" s="40">
        <v>1</v>
      </c>
      <c r="E562" s="42">
        <v>0</v>
      </c>
      <c r="F562" s="39">
        <v>2</v>
      </c>
      <c r="G562" s="41">
        <v>28645.25851</v>
      </c>
      <c r="H562" s="41">
        <v>4000</v>
      </c>
      <c r="I562" s="43">
        <v>4000</v>
      </c>
      <c r="J562" s="41">
        <v>0</v>
      </c>
      <c r="K562" s="40">
        <v>1</v>
      </c>
      <c r="L562" s="41"/>
      <c r="M562" s="41">
        <v>12912.898450000001</v>
      </c>
      <c r="N562" s="41">
        <v>9552.2035030000006</v>
      </c>
      <c r="O562" s="41">
        <v>1052.4972419999999</v>
      </c>
      <c r="P562" s="44">
        <v>635.74997919999998</v>
      </c>
      <c r="Q562" s="41">
        <v>491.90934049999998</v>
      </c>
      <c r="R562" s="39">
        <v>1</v>
      </c>
      <c r="S562" s="40">
        <v>0.841563171</v>
      </c>
      <c r="T562" s="39">
        <v>11</v>
      </c>
      <c r="U562" s="40">
        <v>7.3112719999999997E-3</v>
      </c>
      <c r="V562" s="45" t="str">
        <f t="shared" si="8"/>
        <v/>
      </c>
    </row>
    <row r="563" spans="1:22" x14ac:dyDescent="0.35">
      <c r="A563" s="39">
        <v>1</v>
      </c>
      <c r="B563" s="39">
        <v>40</v>
      </c>
      <c r="C563" s="39">
        <v>4000</v>
      </c>
      <c r="D563" s="40">
        <v>1</v>
      </c>
      <c r="E563" s="42">
        <v>0</v>
      </c>
      <c r="F563" s="39">
        <v>3</v>
      </c>
      <c r="G563" s="41">
        <v>40817.616139999998</v>
      </c>
      <c r="H563" s="41">
        <v>8000</v>
      </c>
      <c r="I563" s="43">
        <v>8000</v>
      </c>
      <c r="J563" s="41">
        <v>0</v>
      </c>
      <c r="K563" s="40">
        <v>1</v>
      </c>
      <c r="L563" s="41"/>
      <c r="M563" s="41">
        <v>18520.428319999999</v>
      </c>
      <c r="N563" s="41">
        <v>9992.2508519999992</v>
      </c>
      <c r="O563" s="41">
        <v>2983.7423130000002</v>
      </c>
      <c r="P563" s="44">
        <v>635.74997919999998</v>
      </c>
      <c r="Q563" s="41">
        <v>685.44466569999997</v>
      </c>
      <c r="R563" s="39">
        <v>2</v>
      </c>
      <c r="S563" s="40">
        <v>0.88033198899999998</v>
      </c>
      <c r="T563" s="39">
        <v>29</v>
      </c>
      <c r="U563" s="40">
        <v>9.3144760000000004E-3</v>
      </c>
      <c r="V563" s="45">
        <f t="shared" si="8"/>
        <v>0.29445435506841294</v>
      </c>
    </row>
    <row r="564" spans="1:22" x14ac:dyDescent="0.35">
      <c r="A564" s="39">
        <v>1</v>
      </c>
      <c r="B564" s="39">
        <v>40</v>
      </c>
      <c r="C564" s="39">
        <v>8000</v>
      </c>
      <c r="D564" s="40">
        <v>1</v>
      </c>
      <c r="E564" s="42">
        <v>0</v>
      </c>
      <c r="F564" s="39">
        <v>1</v>
      </c>
      <c r="G564" s="41">
        <v>32976.405720000002</v>
      </c>
      <c r="H564" s="41">
        <v>8000</v>
      </c>
      <c r="I564" s="43">
        <v>8000</v>
      </c>
      <c r="J564" s="41">
        <v>0</v>
      </c>
      <c r="K564" s="40">
        <v>1</v>
      </c>
      <c r="L564" s="41"/>
      <c r="M564" s="41">
        <v>13119.47163</v>
      </c>
      <c r="N564" s="41">
        <v>9650.7809720000005</v>
      </c>
      <c r="O564" s="41">
        <v>1078.486564</v>
      </c>
      <c r="P564" s="44">
        <v>635.74997919999998</v>
      </c>
      <c r="Q564" s="41">
        <v>491.91657700000002</v>
      </c>
      <c r="R564" s="39">
        <v>1</v>
      </c>
      <c r="S564" s="40">
        <v>0.85024799100000004</v>
      </c>
      <c r="T564" s="39">
        <v>9</v>
      </c>
      <c r="U564" s="40">
        <v>9.502333E-3</v>
      </c>
      <c r="V564" s="45" t="str">
        <f t="shared" si="8"/>
        <v/>
      </c>
    </row>
    <row r="565" spans="1:22" x14ac:dyDescent="0.35">
      <c r="A565" s="39">
        <v>1</v>
      </c>
      <c r="B565" s="39">
        <v>40</v>
      </c>
      <c r="C565" s="39">
        <v>8000</v>
      </c>
      <c r="D565" s="40">
        <v>1</v>
      </c>
      <c r="E565" s="42">
        <v>0</v>
      </c>
      <c r="F565" s="39">
        <v>2</v>
      </c>
      <c r="G565" s="41">
        <v>32645.264350000001</v>
      </c>
      <c r="H565" s="41">
        <v>8000</v>
      </c>
      <c r="I565" s="43">
        <v>8000</v>
      </c>
      <c r="J565" s="41">
        <v>0</v>
      </c>
      <c r="K565" s="40">
        <v>1</v>
      </c>
      <c r="L565" s="41"/>
      <c r="M565" s="41">
        <v>12912.898450000001</v>
      </c>
      <c r="N565" s="41">
        <v>9552.2035030000006</v>
      </c>
      <c r="O565" s="41">
        <v>1052.4989840000001</v>
      </c>
      <c r="P565" s="44">
        <v>635.74997919999998</v>
      </c>
      <c r="Q565" s="41">
        <v>491.91343810000001</v>
      </c>
      <c r="R565" s="39">
        <v>1</v>
      </c>
      <c r="S565" s="40">
        <v>0.841563171</v>
      </c>
      <c r="T565" s="39">
        <v>8</v>
      </c>
      <c r="U565" s="40">
        <v>6.4156229999999996E-3</v>
      </c>
      <c r="V565" s="45" t="str">
        <f t="shared" si="8"/>
        <v/>
      </c>
    </row>
    <row r="566" spans="1:22" x14ac:dyDescent="0.35">
      <c r="A566" s="39">
        <v>1</v>
      </c>
      <c r="B566" s="39">
        <v>40</v>
      </c>
      <c r="C566" s="39">
        <v>8000</v>
      </c>
      <c r="D566" s="40">
        <v>1</v>
      </c>
      <c r="E566" s="42">
        <v>0</v>
      </c>
      <c r="F566" s="39">
        <v>3</v>
      </c>
      <c r="G566" s="41">
        <v>46185.543790000003</v>
      </c>
      <c r="H566" s="41">
        <v>8000</v>
      </c>
      <c r="I566" s="43">
        <v>8000</v>
      </c>
      <c r="J566" s="41">
        <v>0</v>
      </c>
      <c r="K566" s="40">
        <v>1</v>
      </c>
      <c r="L566" s="41"/>
      <c r="M566" s="41">
        <v>24205.227630000001</v>
      </c>
      <c r="N566" s="41">
        <v>10721.677519999999</v>
      </c>
      <c r="O566" s="41">
        <v>2130.9797610000001</v>
      </c>
      <c r="P566" s="44">
        <v>635.74997919999998</v>
      </c>
      <c r="Q566" s="41">
        <v>491.90890639999998</v>
      </c>
      <c r="R566" s="39">
        <v>1</v>
      </c>
      <c r="S566" s="40">
        <v>0.94459555100000003</v>
      </c>
      <c r="T566" s="39">
        <v>11</v>
      </c>
      <c r="U566" s="40">
        <v>0</v>
      </c>
      <c r="V566" s="45">
        <f t="shared" si="8"/>
        <v>0.29618457224979311</v>
      </c>
    </row>
    <row r="567" spans="1:22" x14ac:dyDescent="0.35">
      <c r="A567" s="39">
        <v>1</v>
      </c>
      <c r="B567" s="39">
        <v>70</v>
      </c>
      <c r="C567" s="39">
        <v>1000</v>
      </c>
      <c r="D567" s="40">
        <v>1</v>
      </c>
      <c r="E567" s="42">
        <v>0</v>
      </c>
      <c r="F567" s="39">
        <v>1</v>
      </c>
      <c r="G567" s="41">
        <v>22112.045289999998</v>
      </c>
      <c r="H567" s="41">
        <v>4000</v>
      </c>
      <c r="I567" s="43">
        <v>4000</v>
      </c>
      <c r="J567" s="41">
        <v>0</v>
      </c>
      <c r="K567" s="40">
        <v>1</v>
      </c>
      <c r="L567" s="41"/>
      <c r="M567" s="41">
        <v>7169.1592920000003</v>
      </c>
      <c r="N567" s="41">
        <v>7229.7311069999996</v>
      </c>
      <c r="O567" s="41">
        <v>2121.6009020000001</v>
      </c>
      <c r="P567" s="44">
        <v>635.74997919999998</v>
      </c>
      <c r="Q567" s="41">
        <v>955.80400989999998</v>
      </c>
      <c r="R567" s="39">
        <v>4</v>
      </c>
      <c r="S567" s="40">
        <v>0.47383129899999998</v>
      </c>
      <c r="T567" s="39">
        <v>43</v>
      </c>
      <c r="U567" s="40">
        <v>9.1757339999999996E-3</v>
      </c>
      <c r="V567" s="45" t="str">
        <f t="shared" si="8"/>
        <v/>
      </c>
    </row>
    <row r="568" spans="1:22" x14ac:dyDescent="0.35">
      <c r="A568" s="39">
        <v>1</v>
      </c>
      <c r="B568" s="39">
        <v>70</v>
      </c>
      <c r="C568" s="39">
        <v>1000</v>
      </c>
      <c r="D568" s="40">
        <v>1</v>
      </c>
      <c r="E568" s="42">
        <v>0</v>
      </c>
      <c r="F568" s="39">
        <v>2</v>
      </c>
      <c r="G568" s="41">
        <v>22146.628540000002</v>
      </c>
      <c r="H568" s="41">
        <v>4000</v>
      </c>
      <c r="I568" s="43">
        <v>4000</v>
      </c>
      <c r="J568" s="41">
        <v>0</v>
      </c>
      <c r="K568" s="40">
        <v>1</v>
      </c>
      <c r="L568" s="41"/>
      <c r="M568" s="41">
        <v>7227.0603510000001</v>
      </c>
      <c r="N568" s="41">
        <v>7276.9421570000004</v>
      </c>
      <c r="O568" s="41">
        <v>2049.4951099999998</v>
      </c>
      <c r="P568" s="44">
        <v>635.74997919999998</v>
      </c>
      <c r="Q568" s="41">
        <v>957.38094179999996</v>
      </c>
      <c r="R568" s="39">
        <v>4</v>
      </c>
      <c r="S568" s="40">
        <v>0.47692547600000001</v>
      </c>
      <c r="T568" s="39">
        <v>38</v>
      </c>
      <c r="U568" s="40">
        <v>9.1725620000000004E-3</v>
      </c>
      <c r="V568" s="45" t="str">
        <f t="shared" si="8"/>
        <v/>
      </c>
    </row>
    <row r="569" spans="1:22" x14ac:dyDescent="0.35">
      <c r="A569" s="39">
        <v>1</v>
      </c>
      <c r="B569" s="39">
        <v>70</v>
      </c>
      <c r="C569" s="39">
        <v>1000</v>
      </c>
      <c r="D569" s="40">
        <v>1</v>
      </c>
      <c r="E569" s="42">
        <v>0</v>
      </c>
      <c r="F569" s="39">
        <v>3</v>
      </c>
      <c r="G569" s="41">
        <v>30085.394250000001</v>
      </c>
      <c r="H569" s="41">
        <v>5000</v>
      </c>
      <c r="I569" s="43">
        <v>5000</v>
      </c>
      <c r="J569" s="41">
        <v>0</v>
      </c>
      <c r="K569" s="40">
        <v>1</v>
      </c>
      <c r="L569" s="41"/>
      <c r="M569" s="41">
        <v>9428.0747740000006</v>
      </c>
      <c r="N569" s="41">
        <v>9189.5050329999995</v>
      </c>
      <c r="O569" s="41">
        <v>4742.210564</v>
      </c>
      <c r="P569" s="44">
        <v>635.74997919999998</v>
      </c>
      <c r="Q569" s="41">
        <v>1089.8539049999999</v>
      </c>
      <c r="R569" s="39">
        <v>5</v>
      </c>
      <c r="S569" s="40">
        <v>0.60227345099999996</v>
      </c>
      <c r="T569" s="39">
        <v>44</v>
      </c>
      <c r="U569" s="40">
        <v>6.1760440000000003E-3</v>
      </c>
      <c r="V569" s="45">
        <f t="shared" si="8"/>
        <v>0.3202373309792414</v>
      </c>
    </row>
    <row r="570" spans="1:22" x14ac:dyDescent="0.35">
      <c r="A570" s="39">
        <v>1</v>
      </c>
      <c r="B570" s="39">
        <v>70</v>
      </c>
      <c r="C570" s="39">
        <v>2000</v>
      </c>
      <c r="D570" s="40">
        <v>1</v>
      </c>
      <c r="E570" s="42">
        <v>0</v>
      </c>
      <c r="F570" s="39">
        <v>1</v>
      </c>
      <c r="G570" s="41">
        <v>25510.060730000001</v>
      </c>
      <c r="H570" s="41">
        <v>4000</v>
      </c>
      <c r="I570" s="43">
        <v>4000</v>
      </c>
      <c r="J570" s="41">
        <v>0</v>
      </c>
      <c r="K570" s="40">
        <v>1</v>
      </c>
      <c r="L570" s="41"/>
      <c r="M570" s="41">
        <v>9483.2874819999997</v>
      </c>
      <c r="N570" s="41">
        <v>9191.8064360000008</v>
      </c>
      <c r="O570" s="41">
        <v>1512.9980800000001</v>
      </c>
      <c r="P570" s="44">
        <v>635.74997919999998</v>
      </c>
      <c r="Q570" s="41">
        <v>686.21874790000004</v>
      </c>
      <c r="R570" s="39">
        <v>2</v>
      </c>
      <c r="S570" s="40">
        <v>0.60242428299999995</v>
      </c>
      <c r="T570" s="39">
        <v>62</v>
      </c>
      <c r="U570" s="40">
        <v>7.5047330000000004E-3</v>
      </c>
      <c r="V570" s="45" t="str">
        <f t="shared" si="8"/>
        <v/>
      </c>
    </row>
    <row r="571" spans="1:22" x14ac:dyDescent="0.35">
      <c r="A571" s="39">
        <v>1</v>
      </c>
      <c r="B571" s="39">
        <v>70</v>
      </c>
      <c r="C571" s="39">
        <v>2000</v>
      </c>
      <c r="D571" s="40">
        <v>1</v>
      </c>
      <c r="E571" s="42">
        <v>0</v>
      </c>
      <c r="F571" s="39">
        <v>2</v>
      </c>
      <c r="G571" s="41">
        <v>25180.581249999999</v>
      </c>
      <c r="H571" s="41">
        <v>4000</v>
      </c>
      <c r="I571" s="43">
        <v>4000</v>
      </c>
      <c r="J571" s="41">
        <v>0</v>
      </c>
      <c r="K571" s="40">
        <v>1</v>
      </c>
      <c r="L571" s="41"/>
      <c r="M571" s="41">
        <v>9261.3268910000006</v>
      </c>
      <c r="N571" s="41">
        <v>9126.0628629999992</v>
      </c>
      <c r="O571" s="41">
        <v>1471.9921770000001</v>
      </c>
      <c r="P571" s="44">
        <v>635.74997919999998</v>
      </c>
      <c r="Q571" s="41">
        <v>685.44933660000004</v>
      </c>
      <c r="R571" s="39">
        <v>2</v>
      </c>
      <c r="S571" s="40">
        <v>0.59811549799999997</v>
      </c>
      <c r="T571" s="39">
        <v>14</v>
      </c>
      <c r="U571" s="40">
        <v>3.2674050000000001E-3</v>
      </c>
      <c r="V571" s="45" t="str">
        <f t="shared" si="8"/>
        <v/>
      </c>
    </row>
    <row r="572" spans="1:22" x14ac:dyDescent="0.35">
      <c r="A572" s="39">
        <v>1</v>
      </c>
      <c r="B572" s="39">
        <v>70</v>
      </c>
      <c r="C572" s="39">
        <v>2000</v>
      </c>
      <c r="D572" s="40">
        <v>1</v>
      </c>
      <c r="E572" s="42">
        <v>0</v>
      </c>
      <c r="F572" s="39">
        <v>3</v>
      </c>
      <c r="G572" s="41">
        <v>34478.063390000003</v>
      </c>
      <c r="H572" s="41">
        <v>6000</v>
      </c>
      <c r="I572" s="43">
        <v>6000</v>
      </c>
      <c r="J572" s="41">
        <v>0</v>
      </c>
      <c r="K572" s="40">
        <v>1</v>
      </c>
      <c r="L572" s="41"/>
      <c r="M572" s="41">
        <v>12143.10824</v>
      </c>
      <c r="N572" s="41">
        <v>11283.025170000001</v>
      </c>
      <c r="O572" s="41">
        <v>3593.8076030000002</v>
      </c>
      <c r="P572" s="44">
        <v>635.74997919999998</v>
      </c>
      <c r="Q572" s="41">
        <v>822.37239999999997</v>
      </c>
      <c r="R572" s="39">
        <v>3</v>
      </c>
      <c r="S572" s="40">
        <v>0.73948123200000004</v>
      </c>
      <c r="T572" s="39">
        <v>37</v>
      </c>
      <c r="U572" s="40">
        <v>9.0038970000000003E-3</v>
      </c>
      <c r="V572" s="45">
        <f t="shared" si="8"/>
        <v>0.31983375938297787</v>
      </c>
    </row>
    <row r="573" spans="1:22" x14ac:dyDescent="0.35">
      <c r="A573" s="39">
        <v>1</v>
      </c>
      <c r="B573" s="39">
        <v>70</v>
      </c>
      <c r="C573" s="39">
        <v>4000</v>
      </c>
      <c r="D573" s="40">
        <v>1</v>
      </c>
      <c r="E573" s="42">
        <v>0</v>
      </c>
      <c r="F573" s="39">
        <v>1</v>
      </c>
      <c r="G573" s="41">
        <v>28467.305230000002</v>
      </c>
      <c r="H573" s="41">
        <v>4000</v>
      </c>
      <c r="I573" s="43">
        <v>4000</v>
      </c>
      <c r="J573" s="41">
        <v>0</v>
      </c>
      <c r="K573" s="40">
        <v>1</v>
      </c>
      <c r="L573" s="41"/>
      <c r="M573" s="41">
        <v>11364.928459999999</v>
      </c>
      <c r="N573" s="41">
        <v>10896.23515</v>
      </c>
      <c r="O573" s="41">
        <v>1078.4827310000001</v>
      </c>
      <c r="P573" s="44">
        <v>635.74997919999998</v>
      </c>
      <c r="Q573" s="41">
        <v>491.90890639999998</v>
      </c>
      <c r="R573" s="39">
        <v>1</v>
      </c>
      <c r="S573" s="40">
        <v>0.714131297</v>
      </c>
      <c r="T573" s="39">
        <v>3</v>
      </c>
      <c r="U573" s="40">
        <v>7.6677000000000003E-16</v>
      </c>
      <c r="V573" s="45" t="str">
        <f t="shared" si="8"/>
        <v/>
      </c>
    </row>
    <row r="574" spans="1:22" x14ac:dyDescent="0.35">
      <c r="A574" s="39">
        <v>1</v>
      </c>
      <c r="B574" s="39">
        <v>70</v>
      </c>
      <c r="C574" s="39">
        <v>4000</v>
      </c>
      <c r="D574" s="40">
        <v>1</v>
      </c>
      <c r="E574" s="42">
        <v>0</v>
      </c>
      <c r="F574" s="39">
        <v>2</v>
      </c>
      <c r="G574" s="41">
        <v>28175.8279</v>
      </c>
      <c r="H574" s="41">
        <v>4000</v>
      </c>
      <c r="I574" s="43">
        <v>4000</v>
      </c>
      <c r="J574" s="41">
        <v>0</v>
      </c>
      <c r="K574" s="40">
        <v>1</v>
      </c>
      <c r="L574" s="41"/>
      <c r="M574" s="41">
        <v>11143.99826</v>
      </c>
      <c r="N574" s="41">
        <v>10851.667439999999</v>
      </c>
      <c r="O574" s="41">
        <v>1052.4988840000001</v>
      </c>
      <c r="P574" s="44">
        <v>635.74997919999998</v>
      </c>
      <c r="Q574" s="41">
        <v>491.91333909999997</v>
      </c>
      <c r="R574" s="39">
        <v>1</v>
      </c>
      <c r="S574" s="40">
        <v>0.71121036199999998</v>
      </c>
      <c r="T574" s="39">
        <v>19</v>
      </c>
      <c r="U574" s="40">
        <v>6.1234760000000001E-3</v>
      </c>
      <c r="V574" s="45" t="str">
        <f t="shared" si="8"/>
        <v/>
      </c>
    </row>
    <row r="575" spans="1:22" x14ac:dyDescent="0.35">
      <c r="A575" s="39">
        <v>1</v>
      </c>
      <c r="B575" s="39">
        <v>70</v>
      </c>
      <c r="C575" s="39">
        <v>4000</v>
      </c>
      <c r="D575" s="40">
        <v>1</v>
      </c>
      <c r="E575" s="42">
        <v>0</v>
      </c>
      <c r="F575" s="39">
        <v>3</v>
      </c>
      <c r="G575" s="41">
        <v>39138.880810000002</v>
      </c>
      <c r="H575" s="41">
        <v>8000</v>
      </c>
      <c r="I575" s="43">
        <v>8000</v>
      </c>
      <c r="J575" s="41">
        <v>0</v>
      </c>
      <c r="K575" s="40">
        <v>1</v>
      </c>
      <c r="L575" s="41"/>
      <c r="M575" s="41">
        <v>14831.34569</v>
      </c>
      <c r="N575" s="41">
        <v>12002.61058</v>
      </c>
      <c r="O575" s="41">
        <v>2983.7359719999999</v>
      </c>
      <c r="P575" s="44">
        <v>635.74997919999998</v>
      </c>
      <c r="Q575" s="41">
        <v>685.43858320000004</v>
      </c>
      <c r="R575" s="39">
        <v>2</v>
      </c>
      <c r="S575" s="40">
        <v>0.78664233500000003</v>
      </c>
      <c r="T575" s="39">
        <v>103</v>
      </c>
      <c r="U575" s="40">
        <v>9.3966150000000005E-3</v>
      </c>
      <c r="V575" s="45">
        <f t="shared" si="8"/>
        <v>0.30902690851910508</v>
      </c>
    </row>
    <row r="576" spans="1:22" x14ac:dyDescent="0.35">
      <c r="A576" s="39">
        <v>1</v>
      </c>
      <c r="B576" s="39">
        <v>70</v>
      </c>
      <c r="C576" s="39">
        <v>8000</v>
      </c>
      <c r="D576" s="40">
        <v>1</v>
      </c>
      <c r="E576" s="42">
        <v>0</v>
      </c>
      <c r="F576" s="39">
        <v>1</v>
      </c>
      <c r="G576" s="41">
        <v>32638.70767</v>
      </c>
      <c r="H576" s="41">
        <v>8000</v>
      </c>
      <c r="I576" s="43">
        <v>8000</v>
      </c>
      <c r="J576" s="41">
        <v>0</v>
      </c>
      <c r="K576" s="40">
        <v>1</v>
      </c>
      <c r="L576" s="41"/>
      <c r="M576" s="41">
        <v>11507.65976</v>
      </c>
      <c r="N576" s="41">
        <v>10924.857980000001</v>
      </c>
      <c r="O576" s="41">
        <v>1078.501814</v>
      </c>
      <c r="P576" s="44">
        <v>635.74997919999998</v>
      </c>
      <c r="Q576" s="41">
        <v>491.93813979999999</v>
      </c>
      <c r="R576" s="39">
        <v>1</v>
      </c>
      <c r="S576" s="40">
        <v>0.71600721599999995</v>
      </c>
      <c r="T576" s="39">
        <v>9</v>
      </c>
      <c r="U576" s="40">
        <v>5.2514659999999998E-3</v>
      </c>
      <c r="V576" s="45" t="str">
        <f t="shared" si="8"/>
        <v/>
      </c>
    </row>
    <row r="577" spans="1:22" x14ac:dyDescent="0.35">
      <c r="A577" s="39">
        <v>1</v>
      </c>
      <c r="B577" s="39">
        <v>70</v>
      </c>
      <c r="C577" s="39">
        <v>8000</v>
      </c>
      <c r="D577" s="40">
        <v>1</v>
      </c>
      <c r="E577" s="42">
        <v>0</v>
      </c>
      <c r="F577" s="39">
        <v>2</v>
      </c>
      <c r="G577" s="41">
        <v>32175.83209</v>
      </c>
      <c r="H577" s="41">
        <v>8000</v>
      </c>
      <c r="I577" s="43">
        <v>8000</v>
      </c>
      <c r="J577" s="41">
        <v>0</v>
      </c>
      <c r="K577" s="40">
        <v>1</v>
      </c>
      <c r="L577" s="41"/>
      <c r="M577" s="41">
        <v>11143.99826</v>
      </c>
      <c r="N577" s="41">
        <v>10851.667439999999</v>
      </c>
      <c r="O577" s="41">
        <v>1052.5009809999999</v>
      </c>
      <c r="P577" s="44">
        <v>635.74997919999998</v>
      </c>
      <c r="Q577" s="41">
        <v>491.9154332</v>
      </c>
      <c r="R577" s="39">
        <v>1</v>
      </c>
      <c r="S577" s="40">
        <v>0.71121036199999998</v>
      </c>
      <c r="T577" s="39">
        <v>6</v>
      </c>
      <c r="U577" s="40">
        <v>9.2755089999999995E-3</v>
      </c>
      <c r="V577" s="45" t="str">
        <f t="shared" si="8"/>
        <v/>
      </c>
    </row>
    <row r="578" spans="1:22" x14ac:dyDescent="0.35">
      <c r="A578" s="39">
        <v>1</v>
      </c>
      <c r="B578" s="39">
        <v>70</v>
      </c>
      <c r="C578" s="39">
        <v>8000</v>
      </c>
      <c r="D578" s="40">
        <v>1</v>
      </c>
      <c r="E578" s="42">
        <v>0</v>
      </c>
      <c r="F578" s="39">
        <v>3</v>
      </c>
      <c r="G578" s="41">
        <v>43477.155709999999</v>
      </c>
      <c r="H578" s="41">
        <v>8000</v>
      </c>
      <c r="I578" s="43">
        <v>8000</v>
      </c>
      <c r="J578" s="41">
        <v>0</v>
      </c>
      <c r="K578" s="40">
        <v>1</v>
      </c>
      <c r="L578" s="41"/>
      <c r="M578" s="41">
        <v>18724.508559999998</v>
      </c>
      <c r="N578" s="41">
        <v>13494.00851</v>
      </c>
      <c r="O578" s="41">
        <v>2130.9797610000001</v>
      </c>
      <c r="P578" s="44">
        <v>635.74997919999998</v>
      </c>
      <c r="Q578" s="41">
        <v>491.90890639999998</v>
      </c>
      <c r="R578" s="39">
        <v>1</v>
      </c>
      <c r="S578" s="40">
        <v>0.88438746599999996</v>
      </c>
      <c r="T578" s="39">
        <v>4</v>
      </c>
      <c r="U578" s="40">
        <v>3.3805000000000001E-14</v>
      </c>
      <c r="V578" s="45">
        <f t="shared" si="8"/>
        <v>0.32920675096991542</v>
      </c>
    </row>
    <row r="579" spans="1:22" x14ac:dyDescent="0.35">
      <c r="A579" s="39">
        <v>1</v>
      </c>
      <c r="B579" s="39">
        <v>100</v>
      </c>
      <c r="C579" s="39">
        <v>1000</v>
      </c>
      <c r="D579" s="40">
        <v>1</v>
      </c>
      <c r="E579" s="42">
        <v>0</v>
      </c>
      <c r="F579" s="39">
        <v>1</v>
      </c>
      <c r="G579" s="41">
        <v>22203.123759999999</v>
      </c>
      <c r="H579" s="41">
        <v>4000</v>
      </c>
      <c r="I579" s="43">
        <v>4000</v>
      </c>
      <c r="J579" s="41">
        <v>0</v>
      </c>
      <c r="K579" s="40">
        <v>1</v>
      </c>
      <c r="L579" s="41"/>
      <c r="M579" s="41">
        <v>7218.5977659999999</v>
      </c>
      <c r="N579" s="41">
        <v>7271.3597879999998</v>
      </c>
      <c r="O579" s="41">
        <v>2121.6065189999999</v>
      </c>
      <c r="P579" s="44">
        <v>635.74997919999998</v>
      </c>
      <c r="Q579" s="41">
        <v>955.80970990000003</v>
      </c>
      <c r="R579" s="39">
        <v>4</v>
      </c>
      <c r="S579" s="40">
        <v>0.27266283099999999</v>
      </c>
      <c r="T579" s="39">
        <v>23</v>
      </c>
      <c r="U579" s="40">
        <v>9.4626940000000007E-3</v>
      </c>
      <c r="V579" s="45" t="str">
        <f t="shared" ref="V579:V642" si="9">IF($F579&lt;&gt;3,"",(
SUMIFS($G:$G,$A:$A,$A579,$B:$B,$B579,$C:$C,$C579,$D:$D,$D579,$E:$E,$E579,$F:$F,1)
+
SUMIFS($G:$G,$A:$A,$A579,$B:$B,$B579,$C:$C,$C579,$D:$D,$D579,$E:$E,$E579,$F:$F,2)
-
$G579
)
/
(
SUMIFS($G:$G,$A:$A,$A579,$B:$B,$B579,$C:$C,$C579,$D:$D,$D579,$E:$E,$E579,$F:$F,1)
+
SUMIFS($G:$G,$A:$A,$A579,$B:$B,$B579,$C:$C,$C579,$D:$D,$D579,$E:$E,$E579,$F:$F,2)
))</f>
        <v/>
      </c>
    </row>
    <row r="580" spans="1:22" x14ac:dyDescent="0.35">
      <c r="A580" s="39">
        <v>1</v>
      </c>
      <c r="B580" s="39">
        <v>100</v>
      </c>
      <c r="C580" s="39">
        <v>1000</v>
      </c>
      <c r="D580" s="40">
        <v>1</v>
      </c>
      <c r="E580" s="42">
        <v>0</v>
      </c>
      <c r="F580" s="39">
        <v>2</v>
      </c>
      <c r="G580" s="41">
        <v>22145.96415</v>
      </c>
      <c r="H580" s="41">
        <v>4000</v>
      </c>
      <c r="I580" s="43">
        <v>4000</v>
      </c>
      <c r="J580" s="41">
        <v>0</v>
      </c>
      <c r="K580" s="40">
        <v>1</v>
      </c>
      <c r="L580" s="41"/>
      <c r="M580" s="41">
        <v>7232.5832460000001</v>
      </c>
      <c r="N580" s="41">
        <v>7285.0474469999999</v>
      </c>
      <c r="O580" s="41">
        <v>2040.786337</v>
      </c>
      <c r="P580" s="44">
        <v>635.74997919999998</v>
      </c>
      <c r="Q580" s="41">
        <v>951.79713749999996</v>
      </c>
      <c r="R580" s="39">
        <v>4</v>
      </c>
      <c r="S580" s="40">
        <v>0.27317609300000001</v>
      </c>
      <c r="T580" s="39">
        <v>54</v>
      </c>
      <c r="U580" s="40">
        <v>9.2685719999999992E-3</v>
      </c>
      <c r="V580" s="45" t="str">
        <f t="shared" si="9"/>
        <v/>
      </c>
    </row>
    <row r="581" spans="1:22" x14ac:dyDescent="0.35">
      <c r="A581" s="39">
        <v>1</v>
      </c>
      <c r="B581" s="39">
        <v>100</v>
      </c>
      <c r="C581" s="39">
        <v>1000</v>
      </c>
      <c r="D581" s="40">
        <v>1</v>
      </c>
      <c r="E581" s="42">
        <v>0</v>
      </c>
      <c r="F581" s="39">
        <v>3</v>
      </c>
      <c r="G581" s="41">
        <v>30067.67513</v>
      </c>
      <c r="H581" s="41">
        <v>5000</v>
      </c>
      <c r="I581" s="43">
        <v>5000</v>
      </c>
      <c r="J581" s="41">
        <v>0</v>
      </c>
      <c r="K581" s="40">
        <v>1</v>
      </c>
      <c r="L581" s="41"/>
      <c r="M581" s="41">
        <v>9250.2268899999999</v>
      </c>
      <c r="N581" s="41">
        <v>9349.6338020000003</v>
      </c>
      <c r="O581" s="41">
        <v>4742.2105460000002</v>
      </c>
      <c r="P581" s="44">
        <v>635.74997919999998</v>
      </c>
      <c r="Q581" s="41">
        <v>1089.853914</v>
      </c>
      <c r="R581" s="39">
        <v>5</v>
      </c>
      <c r="S581" s="40">
        <v>0.350594344</v>
      </c>
      <c r="T581" s="39">
        <v>50</v>
      </c>
      <c r="U581" s="40">
        <v>7.0774189999999997E-3</v>
      </c>
      <c r="V581" s="45">
        <f t="shared" si="9"/>
        <v>0.32202269433324188</v>
      </c>
    </row>
    <row r="582" spans="1:22" x14ac:dyDescent="0.35">
      <c r="A582" s="39">
        <v>1</v>
      </c>
      <c r="B582" s="39">
        <v>100</v>
      </c>
      <c r="C582" s="39">
        <v>2000</v>
      </c>
      <c r="D582" s="40">
        <v>1</v>
      </c>
      <c r="E582" s="42">
        <v>0</v>
      </c>
      <c r="F582" s="39">
        <v>1</v>
      </c>
      <c r="G582" s="41">
        <v>25472.530640000001</v>
      </c>
      <c r="H582" s="41">
        <v>4000</v>
      </c>
      <c r="I582" s="43">
        <v>4000</v>
      </c>
      <c r="J582" s="41">
        <v>0</v>
      </c>
      <c r="K582" s="40">
        <v>1</v>
      </c>
      <c r="L582" s="41"/>
      <c r="M582" s="41">
        <v>9305.3848230000003</v>
      </c>
      <c r="N582" s="41">
        <v>9334.2077640000007</v>
      </c>
      <c r="O582" s="41">
        <v>1511.7477610000001</v>
      </c>
      <c r="P582" s="44">
        <v>635.74997919999998</v>
      </c>
      <c r="Q582" s="41">
        <v>685.44031510000002</v>
      </c>
      <c r="R582" s="39">
        <v>2</v>
      </c>
      <c r="S582" s="40">
        <v>0.35001589599999999</v>
      </c>
      <c r="T582" s="39">
        <v>152</v>
      </c>
      <c r="U582" s="40">
        <v>8.5890510000000003E-3</v>
      </c>
      <c r="V582" s="45" t="str">
        <f t="shared" si="9"/>
        <v/>
      </c>
    </row>
    <row r="583" spans="1:22" x14ac:dyDescent="0.35">
      <c r="A583" s="39">
        <v>1</v>
      </c>
      <c r="B583" s="39">
        <v>100</v>
      </c>
      <c r="C583" s="39">
        <v>2000</v>
      </c>
      <c r="D583" s="40">
        <v>1</v>
      </c>
      <c r="E583" s="42">
        <v>0</v>
      </c>
      <c r="F583" s="39">
        <v>2</v>
      </c>
      <c r="G583" s="41">
        <v>25126.651949999999</v>
      </c>
      <c r="H583" s="41">
        <v>4000</v>
      </c>
      <c r="I583" s="43">
        <v>4000</v>
      </c>
      <c r="J583" s="41">
        <v>0</v>
      </c>
      <c r="K583" s="40">
        <v>1</v>
      </c>
      <c r="L583" s="41"/>
      <c r="M583" s="41">
        <v>9146.3558250000006</v>
      </c>
      <c r="N583" s="41">
        <v>9177.1941599999991</v>
      </c>
      <c r="O583" s="41">
        <v>1478.941384</v>
      </c>
      <c r="P583" s="44">
        <v>635.74997919999998</v>
      </c>
      <c r="Q583" s="41">
        <v>688.4106074</v>
      </c>
      <c r="R583" s="39">
        <v>2</v>
      </c>
      <c r="S583" s="40">
        <v>0.34412817000000001</v>
      </c>
      <c r="T583" s="39">
        <v>117</v>
      </c>
      <c r="U583" s="40">
        <v>6.2239510000000001E-3</v>
      </c>
      <c r="V583" s="45" t="str">
        <f t="shared" si="9"/>
        <v/>
      </c>
    </row>
    <row r="584" spans="1:22" x14ac:dyDescent="0.35">
      <c r="A584" s="39">
        <v>1</v>
      </c>
      <c r="B584" s="39">
        <v>100</v>
      </c>
      <c r="C584" s="39">
        <v>2000</v>
      </c>
      <c r="D584" s="40">
        <v>1</v>
      </c>
      <c r="E584" s="42">
        <v>0</v>
      </c>
      <c r="F584" s="39">
        <v>3</v>
      </c>
      <c r="G584" s="41">
        <v>34256.280879999998</v>
      </c>
      <c r="H584" s="41">
        <v>6000.0005510000001</v>
      </c>
      <c r="I584" s="43">
        <v>6000.0005510000001</v>
      </c>
      <c r="J584" s="41">
        <v>0</v>
      </c>
      <c r="K584" s="40">
        <v>1</v>
      </c>
      <c r="L584" s="41"/>
      <c r="M584" s="41">
        <v>11583.67267</v>
      </c>
      <c r="N584" s="41">
        <v>11642.18664</v>
      </c>
      <c r="O584" s="41">
        <v>3575.9125410000001</v>
      </c>
      <c r="P584" s="44">
        <v>635.74997940000003</v>
      </c>
      <c r="Q584" s="41">
        <v>818.75849670000002</v>
      </c>
      <c r="R584" s="39">
        <v>3</v>
      </c>
      <c r="S584" s="40">
        <v>0.43656092600000002</v>
      </c>
      <c r="T584" s="39">
        <v>150</v>
      </c>
      <c r="U584" s="40">
        <v>8.9569820000000005E-3</v>
      </c>
      <c r="V584" s="45">
        <f t="shared" si="9"/>
        <v>0.32298746488505281</v>
      </c>
    </row>
    <row r="585" spans="1:22" x14ac:dyDescent="0.35">
      <c r="A585" s="39">
        <v>1</v>
      </c>
      <c r="B585" s="39">
        <v>100</v>
      </c>
      <c r="C585" s="39">
        <v>4000</v>
      </c>
      <c r="D585" s="40">
        <v>1</v>
      </c>
      <c r="E585" s="42">
        <v>0</v>
      </c>
      <c r="F585" s="39">
        <v>1</v>
      </c>
      <c r="G585" s="41">
        <v>28587.462479999998</v>
      </c>
      <c r="H585" s="41">
        <v>4000</v>
      </c>
      <c r="I585" s="43">
        <v>4000</v>
      </c>
      <c r="J585" s="41">
        <v>0</v>
      </c>
      <c r="K585" s="40">
        <v>1</v>
      </c>
      <c r="L585" s="41"/>
      <c r="M585" s="41">
        <v>11182.10888</v>
      </c>
      <c r="N585" s="41">
        <v>11199.211509999999</v>
      </c>
      <c r="O585" s="41">
        <v>1078.4828500000001</v>
      </c>
      <c r="P585" s="44">
        <v>635.74997919999998</v>
      </c>
      <c r="Q585" s="41">
        <v>491.90926330000002</v>
      </c>
      <c r="R585" s="39">
        <v>1</v>
      </c>
      <c r="S585" s="40">
        <v>0.41995016099999999</v>
      </c>
      <c r="T585" s="39">
        <v>24</v>
      </c>
      <c r="U585" s="40">
        <v>5.5876340000000002E-3</v>
      </c>
      <c r="V585" s="45" t="str">
        <f t="shared" si="9"/>
        <v/>
      </c>
    </row>
    <row r="586" spans="1:22" x14ac:dyDescent="0.35">
      <c r="A586" s="39">
        <v>1</v>
      </c>
      <c r="B586" s="39">
        <v>100</v>
      </c>
      <c r="C586" s="39">
        <v>4000</v>
      </c>
      <c r="D586" s="40">
        <v>1</v>
      </c>
      <c r="E586" s="42">
        <v>0</v>
      </c>
      <c r="F586" s="39">
        <v>2</v>
      </c>
      <c r="G586" s="41">
        <v>28160.602129999999</v>
      </c>
      <c r="H586" s="41">
        <v>4000</v>
      </c>
      <c r="I586" s="43">
        <v>4000</v>
      </c>
      <c r="J586" s="41">
        <v>0</v>
      </c>
      <c r="K586" s="40">
        <v>1</v>
      </c>
      <c r="L586" s="41"/>
      <c r="M586" s="41">
        <v>10984.74588</v>
      </c>
      <c r="N586" s="41">
        <v>10995.70033</v>
      </c>
      <c r="O586" s="41">
        <v>1052.4970310000001</v>
      </c>
      <c r="P586" s="44">
        <v>635.74997919999998</v>
      </c>
      <c r="Q586" s="41">
        <v>491.90890689999998</v>
      </c>
      <c r="R586" s="39">
        <v>1</v>
      </c>
      <c r="S586" s="40">
        <v>0.41231886000000001</v>
      </c>
      <c r="T586" s="39">
        <v>16</v>
      </c>
      <c r="U586" s="40">
        <v>6.023395E-3</v>
      </c>
      <c r="V586" s="45" t="str">
        <f t="shared" si="9"/>
        <v/>
      </c>
    </row>
    <row r="587" spans="1:22" x14ac:dyDescent="0.35">
      <c r="A587" s="39">
        <v>1</v>
      </c>
      <c r="B587" s="39">
        <v>100</v>
      </c>
      <c r="C587" s="39">
        <v>4000</v>
      </c>
      <c r="D587" s="40">
        <v>1</v>
      </c>
      <c r="E587" s="42">
        <v>0</v>
      </c>
      <c r="F587" s="39">
        <v>3</v>
      </c>
      <c r="G587" s="41">
        <v>38676.2425</v>
      </c>
      <c r="H587" s="41">
        <v>4000</v>
      </c>
      <c r="I587" s="43">
        <v>4000</v>
      </c>
      <c r="J587" s="41">
        <v>0</v>
      </c>
      <c r="K587" s="40">
        <v>1</v>
      </c>
      <c r="L587" s="41"/>
      <c r="M587" s="41">
        <v>15698.606760000001</v>
      </c>
      <c r="N587" s="41">
        <v>15718.97831</v>
      </c>
      <c r="O587" s="41">
        <v>2130.9886649999999</v>
      </c>
      <c r="P587" s="44">
        <v>635.74997919999998</v>
      </c>
      <c r="Q587" s="41">
        <v>491.91877950000003</v>
      </c>
      <c r="R587" s="39">
        <v>1</v>
      </c>
      <c r="S587" s="40">
        <v>0.589433235</v>
      </c>
      <c r="T587" s="39">
        <v>68</v>
      </c>
      <c r="U587" s="40">
        <v>7.8273149999999996E-3</v>
      </c>
      <c r="V587" s="45">
        <f t="shared" si="9"/>
        <v>0.31845706517390954</v>
      </c>
    </row>
    <row r="588" spans="1:22" x14ac:dyDescent="0.35">
      <c r="A588" s="39">
        <v>1</v>
      </c>
      <c r="B588" s="39">
        <v>100</v>
      </c>
      <c r="C588" s="39">
        <v>8000</v>
      </c>
      <c r="D588" s="40">
        <v>1</v>
      </c>
      <c r="E588" s="42">
        <v>0</v>
      </c>
      <c r="F588" s="39">
        <v>1</v>
      </c>
      <c r="G588" s="41">
        <v>32587.4908</v>
      </c>
      <c r="H588" s="41">
        <v>8000</v>
      </c>
      <c r="I588" s="43">
        <v>8000</v>
      </c>
      <c r="J588" s="41">
        <v>0</v>
      </c>
      <c r="K588" s="40">
        <v>1</v>
      </c>
      <c r="L588" s="41"/>
      <c r="M588" s="41">
        <v>11182.10888</v>
      </c>
      <c r="N588" s="41">
        <v>11199.211509999999</v>
      </c>
      <c r="O588" s="41">
        <v>1078.487781</v>
      </c>
      <c r="P588" s="44">
        <v>635.74997919999998</v>
      </c>
      <c r="Q588" s="41">
        <v>491.93264850000003</v>
      </c>
      <c r="R588" s="39">
        <v>1</v>
      </c>
      <c r="S588" s="40">
        <v>0.41995016099999999</v>
      </c>
      <c r="T588" s="39">
        <v>18</v>
      </c>
      <c r="U588" s="40">
        <v>4.902226E-3</v>
      </c>
      <c r="V588" s="45" t="str">
        <f t="shared" si="9"/>
        <v/>
      </c>
    </row>
    <row r="589" spans="1:22" x14ac:dyDescent="0.35">
      <c r="A589" s="39">
        <v>1</v>
      </c>
      <c r="B589" s="39">
        <v>100</v>
      </c>
      <c r="C589" s="39">
        <v>8000</v>
      </c>
      <c r="D589" s="40">
        <v>1</v>
      </c>
      <c r="E589" s="42">
        <v>0</v>
      </c>
      <c r="F589" s="39">
        <v>2</v>
      </c>
      <c r="G589" s="41">
        <v>32160.606629999998</v>
      </c>
      <c r="H589" s="41">
        <v>8000</v>
      </c>
      <c r="I589" s="43">
        <v>8000</v>
      </c>
      <c r="J589" s="41">
        <v>0</v>
      </c>
      <c r="K589" s="40">
        <v>1</v>
      </c>
      <c r="L589" s="41"/>
      <c r="M589" s="41">
        <v>10984.74588</v>
      </c>
      <c r="N589" s="41">
        <v>10995.70033</v>
      </c>
      <c r="O589" s="41">
        <v>1052.4981299999999</v>
      </c>
      <c r="P589" s="44">
        <v>635.74997919999998</v>
      </c>
      <c r="Q589" s="41">
        <v>491.91230580000001</v>
      </c>
      <c r="R589" s="39">
        <v>1</v>
      </c>
      <c r="S589" s="40">
        <v>0.41231886000000001</v>
      </c>
      <c r="T589" s="39">
        <v>10</v>
      </c>
      <c r="U589" s="40">
        <v>9.4899549999999996E-3</v>
      </c>
      <c r="V589" s="45" t="str">
        <f t="shared" si="9"/>
        <v/>
      </c>
    </row>
    <row r="590" spans="1:22" x14ac:dyDescent="0.35">
      <c r="A590" s="39">
        <v>1</v>
      </c>
      <c r="B590" s="39">
        <v>100</v>
      </c>
      <c r="C590" s="39">
        <v>8000</v>
      </c>
      <c r="D590" s="40">
        <v>1</v>
      </c>
      <c r="E590" s="42">
        <v>0</v>
      </c>
      <c r="F590" s="39">
        <v>3</v>
      </c>
      <c r="G590" s="41">
        <v>42933.190139999999</v>
      </c>
      <c r="H590" s="41">
        <v>8000</v>
      </c>
      <c r="I590" s="43">
        <v>8000</v>
      </c>
      <c r="J590" s="41">
        <v>0</v>
      </c>
      <c r="K590" s="40">
        <v>1</v>
      </c>
      <c r="L590" s="41"/>
      <c r="M590" s="41">
        <v>15830.855939999999</v>
      </c>
      <c r="N590" s="41">
        <v>15843.695519999999</v>
      </c>
      <c r="O590" s="41">
        <v>2130.979773</v>
      </c>
      <c r="P590" s="44">
        <v>635.74997919999998</v>
      </c>
      <c r="Q590" s="41">
        <v>491.90891859999999</v>
      </c>
      <c r="R590" s="39">
        <v>1</v>
      </c>
      <c r="S590" s="40">
        <v>0.59410990399999997</v>
      </c>
      <c r="T590" s="39">
        <v>17</v>
      </c>
      <c r="U590" s="40">
        <v>5.9852630000000002E-3</v>
      </c>
      <c r="V590" s="45">
        <f t="shared" si="9"/>
        <v>0.33691966491500963</v>
      </c>
    </row>
    <row r="591" spans="1:22" x14ac:dyDescent="0.35">
      <c r="A591" s="39">
        <v>2</v>
      </c>
      <c r="B591" s="39">
        <v>10</v>
      </c>
      <c r="C591" s="39">
        <v>1000</v>
      </c>
      <c r="D591" s="40">
        <v>1</v>
      </c>
      <c r="E591" s="42">
        <v>0</v>
      </c>
      <c r="F591" s="39">
        <v>1</v>
      </c>
      <c r="G591" s="41">
        <v>22032.512859999999</v>
      </c>
      <c r="H591" s="41">
        <v>5000</v>
      </c>
      <c r="I591" s="43">
        <v>5000</v>
      </c>
      <c r="J591" s="41">
        <v>0</v>
      </c>
      <c r="K591" s="40">
        <v>1</v>
      </c>
      <c r="L591" s="41"/>
      <c r="M591" s="41">
        <v>7935.1908389999999</v>
      </c>
      <c r="N591" s="41">
        <v>5504.0898500000003</v>
      </c>
      <c r="O591" s="41">
        <v>2313.1216030000001</v>
      </c>
      <c r="P591" s="44">
        <v>465.72808320000001</v>
      </c>
      <c r="Q591" s="41">
        <v>814.38248329999999</v>
      </c>
      <c r="R591" s="39">
        <v>5</v>
      </c>
      <c r="S591" s="40">
        <v>0.81021625900000005</v>
      </c>
      <c r="T591" s="39">
        <v>19</v>
      </c>
      <c r="U591" s="40">
        <v>3.2422480000000001E-3</v>
      </c>
      <c r="V591" s="45" t="str">
        <f t="shared" si="9"/>
        <v/>
      </c>
    </row>
    <row r="592" spans="1:22" x14ac:dyDescent="0.35">
      <c r="A592" s="39">
        <v>2</v>
      </c>
      <c r="B592" s="39">
        <v>10</v>
      </c>
      <c r="C592" s="39">
        <v>1000</v>
      </c>
      <c r="D592" s="40">
        <v>1</v>
      </c>
      <c r="E592" s="42">
        <v>0</v>
      </c>
      <c r="F592" s="39">
        <v>2</v>
      </c>
      <c r="G592" s="41">
        <v>21485.423650000001</v>
      </c>
      <c r="H592" s="41">
        <v>6000</v>
      </c>
      <c r="I592" s="43">
        <v>6000</v>
      </c>
      <c r="J592" s="41">
        <v>0</v>
      </c>
      <c r="K592" s="40">
        <v>1</v>
      </c>
      <c r="L592" s="41"/>
      <c r="M592" s="41">
        <v>6536.7124899999999</v>
      </c>
      <c r="N592" s="41">
        <v>5174.636023</v>
      </c>
      <c r="O592" s="41">
        <v>2435.9258620000001</v>
      </c>
      <c r="P592" s="44">
        <v>465.72808320000001</v>
      </c>
      <c r="Q592" s="41">
        <v>872.42118919999996</v>
      </c>
      <c r="R592" s="39">
        <v>6</v>
      </c>
      <c r="S592" s="40">
        <v>0.76171980399999994</v>
      </c>
      <c r="T592" s="39">
        <v>30</v>
      </c>
      <c r="U592" s="40">
        <v>4.4730500000000001E-3</v>
      </c>
      <c r="V592" s="45" t="str">
        <f t="shared" si="9"/>
        <v/>
      </c>
    </row>
    <row r="593" spans="1:22" x14ac:dyDescent="0.35">
      <c r="A593" s="39">
        <v>2</v>
      </c>
      <c r="B593" s="39">
        <v>10</v>
      </c>
      <c r="C593" s="39">
        <v>1000</v>
      </c>
      <c r="D593" s="40">
        <v>1</v>
      </c>
      <c r="E593" s="42">
        <v>0</v>
      </c>
      <c r="F593" s="39">
        <v>3</v>
      </c>
      <c r="G593" s="41">
        <v>31144.839599999999</v>
      </c>
      <c r="H593" s="41">
        <v>8000</v>
      </c>
      <c r="I593" s="43">
        <v>8000</v>
      </c>
      <c r="J593" s="41">
        <v>0</v>
      </c>
      <c r="K593" s="40">
        <v>1</v>
      </c>
      <c r="L593" s="41"/>
      <c r="M593" s="41">
        <v>10317.79711</v>
      </c>
      <c r="N593" s="41">
        <v>5596.4828349999998</v>
      </c>
      <c r="O593" s="41">
        <v>5744.2125980000001</v>
      </c>
      <c r="P593" s="44">
        <v>465.72808320000001</v>
      </c>
      <c r="Q593" s="41">
        <v>1020.61898</v>
      </c>
      <c r="R593" s="39">
        <v>8</v>
      </c>
      <c r="S593" s="40">
        <v>0.82381674599999999</v>
      </c>
      <c r="T593" s="39">
        <v>8</v>
      </c>
      <c r="U593" s="40">
        <v>9.3396610000000008E-3</v>
      </c>
      <c r="V593" s="45">
        <f t="shared" si="9"/>
        <v>0.28432177401510716</v>
      </c>
    </row>
    <row r="594" spans="1:22" x14ac:dyDescent="0.35">
      <c r="A594" s="39">
        <v>2</v>
      </c>
      <c r="B594" s="39">
        <v>10</v>
      </c>
      <c r="C594" s="39">
        <v>2000</v>
      </c>
      <c r="D594" s="40">
        <v>1</v>
      </c>
      <c r="E594" s="42">
        <v>0</v>
      </c>
      <c r="F594" s="39">
        <v>1</v>
      </c>
      <c r="G594" s="41">
        <v>25855.402880000001</v>
      </c>
      <c r="H594" s="41">
        <v>6000</v>
      </c>
      <c r="I594" s="43">
        <v>6000</v>
      </c>
      <c r="J594" s="41">
        <v>0</v>
      </c>
      <c r="K594" s="40">
        <v>1</v>
      </c>
      <c r="L594" s="41"/>
      <c r="M594" s="41">
        <v>10916.961359999999</v>
      </c>
      <c r="N594" s="41">
        <v>6047.5180019999998</v>
      </c>
      <c r="O594" s="41">
        <v>1792.098849</v>
      </c>
      <c r="P594" s="44">
        <v>465.72808320000001</v>
      </c>
      <c r="Q594" s="41">
        <v>633.09658330000002</v>
      </c>
      <c r="R594" s="39">
        <v>3</v>
      </c>
      <c r="S594" s="40">
        <v>0.89021028899999999</v>
      </c>
      <c r="T594" s="39">
        <v>11</v>
      </c>
      <c r="U594" s="40">
        <v>8.6852790000000006E-3</v>
      </c>
      <c r="V594" s="45" t="str">
        <f t="shared" si="9"/>
        <v/>
      </c>
    </row>
    <row r="595" spans="1:22" x14ac:dyDescent="0.35">
      <c r="A595" s="39">
        <v>2</v>
      </c>
      <c r="B595" s="39">
        <v>10</v>
      </c>
      <c r="C595" s="39">
        <v>2000</v>
      </c>
      <c r="D595" s="40">
        <v>1</v>
      </c>
      <c r="E595" s="42">
        <v>0</v>
      </c>
      <c r="F595" s="39">
        <v>2</v>
      </c>
      <c r="G595" s="41">
        <v>25482.84348</v>
      </c>
      <c r="H595" s="41">
        <v>6000</v>
      </c>
      <c r="I595" s="43">
        <v>6000</v>
      </c>
      <c r="J595" s="41">
        <v>0</v>
      </c>
      <c r="K595" s="40">
        <v>1</v>
      </c>
      <c r="L595" s="41"/>
      <c r="M595" s="41">
        <v>10643.5825</v>
      </c>
      <c r="N595" s="41">
        <v>6003.9171850000002</v>
      </c>
      <c r="O595" s="41">
        <v>1739.937897</v>
      </c>
      <c r="P595" s="44">
        <v>465.72808320000001</v>
      </c>
      <c r="Q595" s="41">
        <v>629.67782050000005</v>
      </c>
      <c r="R595" s="39">
        <v>3</v>
      </c>
      <c r="S595" s="40">
        <v>0.88379213599999995</v>
      </c>
      <c r="T595" s="39">
        <v>17</v>
      </c>
      <c r="U595" s="40">
        <v>6.1849799999999996E-3</v>
      </c>
      <c r="V595" s="45" t="str">
        <f t="shared" si="9"/>
        <v/>
      </c>
    </row>
    <row r="596" spans="1:22" x14ac:dyDescent="0.35">
      <c r="A596" s="39">
        <v>2</v>
      </c>
      <c r="B596" s="39">
        <v>10</v>
      </c>
      <c r="C596" s="39">
        <v>2000</v>
      </c>
      <c r="D596" s="40">
        <v>1</v>
      </c>
      <c r="E596" s="42">
        <v>0</v>
      </c>
      <c r="F596" s="39">
        <v>3</v>
      </c>
      <c r="G596" s="41">
        <v>36920.166689999998</v>
      </c>
      <c r="H596" s="41">
        <v>10000</v>
      </c>
      <c r="I596" s="43">
        <v>10000</v>
      </c>
      <c r="J596" s="41">
        <v>0</v>
      </c>
      <c r="K596" s="40">
        <v>1</v>
      </c>
      <c r="L596" s="41"/>
      <c r="M596" s="41">
        <v>15049.322550000001</v>
      </c>
      <c r="N596" s="41">
        <v>6059.6328450000001</v>
      </c>
      <c r="O596" s="41">
        <v>4533.4237620000004</v>
      </c>
      <c r="P596" s="44">
        <v>465.72808320000001</v>
      </c>
      <c r="Q596" s="41">
        <v>812.05944939999995</v>
      </c>
      <c r="R596" s="39">
        <v>5</v>
      </c>
      <c r="S596" s="40">
        <v>0.89199362500000001</v>
      </c>
      <c r="T596" s="39">
        <v>39</v>
      </c>
      <c r="U596" s="40">
        <v>5.1971899999999998E-4</v>
      </c>
      <c r="V596" s="45">
        <f t="shared" si="9"/>
        <v>0.28084480270120399</v>
      </c>
    </row>
    <row r="597" spans="1:22" x14ac:dyDescent="0.35">
      <c r="A597" s="39">
        <v>2</v>
      </c>
      <c r="B597" s="39">
        <v>10</v>
      </c>
      <c r="C597" s="39">
        <v>4000</v>
      </c>
      <c r="D597" s="40">
        <v>1</v>
      </c>
      <c r="E597" s="42">
        <v>0</v>
      </c>
      <c r="F597" s="39">
        <v>1</v>
      </c>
      <c r="G597" s="41">
        <v>29989.14559</v>
      </c>
      <c r="H597" s="41">
        <v>8000</v>
      </c>
      <c r="I597" s="43">
        <v>8000</v>
      </c>
      <c r="J597" s="41">
        <v>0</v>
      </c>
      <c r="K597" s="40">
        <v>1</v>
      </c>
      <c r="L597" s="41"/>
      <c r="M597" s="41">
        <v>13248.53253</v>
      </c>
      <c r="N597" s="41">
        <v>6278.3266910000002</v>
      </c>
      <c r="O597" s="41">
        <v>1476.7422160000001</v>
      </c>
      <c r="P597" s="44">
        <v>465.72808320000001</v>
      </c>
      <c r="Q597" s="41">
        <v>519.81607710000003</v>
      </c>
      <c r="R597" s="39">
        <v>2</v>
      </c>
      <c r="S597" s="40">
        <v>0.92418592399999999</v>
      </c>
      <c r="T597" s="39">
        <v>44</v>
      </c>
      <c r="U597" s="40">
        <v>8.7237670000000003E-3</v>
      </c>
      <c r="V597" s="45" t="str">
        <f t="shared" si="9"/>
        <v/>
      </c>
    </row>
    <row r="598" spans="1:22" x14ac:dyDescent="0.35">
      <c r="A598" s="39">
        <v>2</v>
      </c>
      <c r="B598" s="39">
        <v>10</v>
      </c>
      <c r="C598" s="39">
        <v>4000</v>
      </c>
      <c r="D598" s="40">
        <v>1</v>
      </c>
      <c r="E598" s="42">
        <v>0</v>
      </c>
      <c r="F598" s="39">
        <v>2</v>
      </c>
      <c r="G598" s="41">
        <v>29473.375240000001</v>
      </c>
      <c r="H598" s="41">
        <v>8000</v>
      </c>
      <c r="I598" s="43">
        <v>8000</v>
      </c>
      <c r="J598" s="41">
        <v>0</v>
      </c>
      <c r="K598" s="40">
        <v>1</v>
      </c>
      <c r="L598" s="41"/>
      <c r="M598" s="41">
        <v>12724.231900000001</v>
      </c>
      <c r="N598" s="41">
        <v>6332.4249849999997</v>
      </c>
      <c r="O598" s="41">
        <v>1430.9914209999999</v>
      </c>
      <c r="P598" s="44">
        <v>465.72808320000001</v>
      </c>
      <c r="Q598" s="41">
        <v>519.99884970000005</v>
      </c>
      <c r="R598" s="39">
        <v>2</v>
      </c>
      <c r="S598" s="40">
        <v>0.93214933300000002</v>
      </c>
      <c r="T598" s="39">
        <v>19</v>
      </c>
      <c r="U598" s="40">
        <v>1.2624260000000001E-3</v>
      </c>
      <c r="V598" s="45" t="str">
        <f t="shared" si="9"/>
        <v/>
      </c>
    </row>
    <row r="599" spans="1:22" x14ac:dyDescent="0.35">
      <c r="A599" s="39">
        <v>2</v>
      </c>
      <c r="B599" s="39">
        <v>10</v>
      </c>
      <c r="C599" s="39">
        <v>4000</v>
      </c>
      <c r="D599" s="40">
        <v>1</v>
      </c>
      <c r="E599" s="42">
        <v>0</v>
      </c>
      <c r="F599" s="39">
        <v>3</v>
      </c>
      <c r="G599" s="41">
        <v>44049.630420000001</v>
      </c>
      <c r="H599" s="41">
        <v>12000</v>
      </c>
      <c r="I599" s="43">
        <v>12000</v>
      </c>
      <c r="J599" s="41">
        <v>0</v>
      </c>
      <c r="K599" s="40">
        <v>1</v>
      </c>
      <c r="L599" s="41"/>
      <c r="M599" s="41">
        <v>21020.22767</v>
      </c>
      <c r="N599" s="41">
        <v>6410.564644</v>
      </c>
      <c r="O599" s="41">
        <v>3524.4945790000002</v>
      </c>
      <c r="P599" s="44">
        <v>465.72808320000001</v>
      </c>
      <c r="Q599" s="41">
        <v>628.61544230000004</v>
      </c>
      <c r="R599" s="39">
        <v>3</v>
      </c>
      <c r="S599" s="40">
        <v>0.94365169299999996</v>
      </c>
      <c r="T599" s="39">
        <v>32</v>
      </c>
      <c r="U599" s="40">
        <v>9.8622050000000006E-3</v>
      </c>
      <c r="V599" s="45">
        <f t="shared" si="9"/>
        <v>0.25920344773247311</v>
      </c>
    </row>
    <row r="600" spans="1:22" x14ac:dyDescent="0.35">
      <c r="A600" s="39">
        <v>2</v>
      </c>
      <c r="B600" s="39">
        <v>10</v>
      </c>
      <c r="C600" s="39">
        <v>8000</v>
      </c>
      <c r="D600" s="40">
        <v>1</v>
      </c>
      <c r="E600" s="42">
        <v>0</v>
      </c>
      <c r="F600" s="39">
        <v>1</v>
      </c>
      <c r="G600" s="41">
        <v>34733.393199999999</v>
      </c>
      <c r="H600" s="41">
        <v>8000</v>
      </c>
      <c r="I600" s="43">
        <v>8000</v>
      </c>
      <c r="J600" s="41">
        <v>0</v>
      </c>
      <c r="K600" s="40">
        <v>1</v>
      </c>
      <c r="L600" s="41"/>
      <c r="M600" s="41">
        <v>18378.912660000002</v>
      </c>
      <c r="N600" s="41">
        <v>6472.2842840000003</v>
      </c>
      <c r="O600" s="41">
        <v>1046.18354</v>
      </c>
      <c r="P600" s="44">
        <v>465.72808320000001</v>
      </c>
      <c r="Q600" s="41">
        <v>370.2846376</v>
      </c>
      <c r="R600" s="39">
        <v>1</v>
      </c>
      <c r="S600" s="40">
        <v>0.95273698399999995</v>
      </c>
      <c r="T600" s="39">
        <v>2</v>
      </c>
      <c r="U600" s="40">
        <v>2.0948E-16</v>
      </c>
      <c r="V600" s="45" t="str">
        <f t="shared" si="9"/>
        <v/>
      </c>
    </row>
    <row r="601" spans="1:22" x14ac:dyDescent="0.35">
      <c r="A601" s="39">
        <v>2</v>
      </c>
      <c r="B601" s="39">
        <v>10</v>
      </c>
      <c r="C601" s="39">
        <v>8000</v>
      </c>
      <c r="D601" s="40">
        <v>1</v>
      </c>
      <c r="E601" s="42">
        <v>0</v>
      </c>
      <c r="F601" s="39">
        <v>2</v>
      </c>
      <c r="G601" s="41">
        <v>34283.530359999997</v>
      </c>
      <c r="H601" s="41">
        <v>8000</v>
      </c>
      <c r="I601" s="43">
        <v>8000</v>
      </c>
      <c r="J601" s="41">
        <v>0</v>
      </c>
      <c r="K601" s="40">
        <v>1</v>
      </c>
      <c r="L601" s="41"/>
      <c r="M601" s="41">
        <v>17983.767639999998</v>
      </c>
      <c r="N601" s="41">
        <v>6451.7955089999996</v>
      </c>
      <c r="O601" s="41">
        <v>1011.930661</v>
      </c>
      <c r="P601" s="44">
        <v>465.72808320000001</v>
      </c>
      <c r="Q601" s="41">
        <v>370.30845959999999</v>
      </c>
      <c r="R601" s="39">
        <v>1</v>
      </c>
      <c r="S601" s="40">
        <v>0.94972098299999996</v>
      </c>
      <c r="T601" s="39">
        <v>7</v>
      </c>
      <c r="U601" s="40">
        <v>3.8430859999999999E-3</v>
      </c>
      <c r="V601" s="45" t="str">
        <f t="shared" si="9"/>
        <v/>
      </c>
    </row>
    <row r="602" spans="1:22" x14ac:dyDescent="0.35">
      <c r="A602" s="39">
        <v>2</v>
      </c>
      <c r="B602" s="39">
        <v>10</v>
      </c>
      <c r="C602" s="39">
        <v>8000</v>
      </c>
      <c r="D602" s="40">
        <v>1</v>
      </c>
      <c r="E602" s="42">
        <v>0</v>
      </c>
      <c r="F602" s="39">
        <v>3</v>
      </c>
      <c r="G602" s="41">
        <v>52142.186300000001</v>
      </c>
      <c r="H602" s="41">
        <v>16000</v>
      </c>
      <c r="I602" s="43">
        <v>16000</v>
      </c>
      <c r="J602" s="41">
        <v>0</v>
      </c>
      <c r="K602" s="40">
        <v>1</v>
      </c>
      <c r="L602" s="41"/>
      <c r="M602" s="41">
        <v>25713.66001</v>
      </c>
      <c r="N602" s="41">
        <v>6532.8499490000004</v>
      </c>
      <c r="O602" s="41">
        <v>2908.919539</v>
      </c>
      <c r="P602" s="44">
        <v>465.72808320000001</v>
      </c>
      <c r="Q602" s="41">
        <v>521.02871070000003</v>
      </c>
      <c r="R602" s="39">
        <v>2</v>
      </c>
      <c r="S602" s="40">
        <v>0.96165240600000002</v>
      </c>
      <c r="T602" s="39">
        <v>14</v>
      </c>
      <c r="U602" s="40">
        <v>7.0183299999999997E-3</v>
      </c>
      <c r="V602" s="45">
        <f t="shared" si="9"/>
        <v>0.24450144094484172</v>
      </c>
    </row>
    <row r="603" spans="1:22" x14ac:dyDescent="0.35">
      <c r="A603" s="39">
        <v>2</v>
      </c>
      <c r="B603" s="39">
        <v>40</v>
      </c>
      <c r="C603" s="39">
        <v>1000</v>
      </c>
      <c r="D603" s="40">
        <v>1</v>
      </c>
      <c r="E603" s="42">
        <v>0</v>
      </c>
      <c r="F603" s="39">
        <v>1</v>
      </c>
      <c r="G603" s="41">
        <v>21483.46919</v>
      </c>
      <c r="H603" s="41">
        <v>4000</v>
      </c>
      <c r="I603" s="43">
        <v>4000</v>
      </c>
      <c r="J603" s="41">
        <v>0</v>
      </c>
      <c r="K603" s="40">
        <v>1</v>
      </c>
      <c r="L603" s="41"/>
      <c r="M603" s="41">
        <v>7201.3744390000002</v>
      </c>
      <c r="N603" s="41">
        <v>7052.2575749999996</v>
      </c>
      <c r="O603" s="41">
        <v>2045.522399</v>
      </c>
      <c r="P603" s="44">
        <v>465.72808320000001</v>
      </c>
      <c r="Q603" s="41">
        <v>718.58669510000004</v>
      </c>
      <c r="R603" s="39">
        <v>4</v>
      </c>
      <c r="S603" s="40">
        <v>0.64198575499999999</v>
      </c>
      <c r="T603" s="39">
        <v>20</v>
      </c>
      <c r="U603" s="40">
        <v>2.7222790000000002E-3</v>
      </c>
      <c r="V603" s="45" t="str">
        <f t="shared" si="9"/>
        <v/>
      </c>
    </row>
    <row r="604" spans="1:22" x14ac:dyDescent="0.35">
      <c r="A604" s="39">
        <v>2</v>
      </c>
      <c r="B604" s="39">
        <v>40</v>
      </c>
      <c r="C604" s="39">
        <v>1000</v>
      </c>
      <c r="D604" s="40">
        <v>1</v>
      </c>
      <c r="E604" s="42">
        <v>0</v>
      </c>
      <c r="F604" s="39">
        <v>2</v>
      </c>
      <c r="G604" s="41">
        <v>21300.986789999999</v>
      </c>
      <c r="H604" s="41">
        <v>4000</v>
      </c>
      <c r="I604" s="43">
        <v>4000</v>
      </c>
      <c r="J604" s="41">
        <v>0</v>
      </c>
      <c r="K604" s="40">
        <v>1</v>
      </c>
      <c r="L604" s="41"/>
      <c r="M604" s="41">
        <v>7308.9935489999998</v>
      </c>
      <c r="N604" s="41">
        <v>6836.5784489999996</v>
      </c>
      <c r="O604" s="41">
        <v>1977.9677360000001</v>
      </c>
      <c r="P604" s="44">
        <v>465.72808320000001</v>
      </c>
      <c r="Q604" s="41">
        <v>711.71897339999998</v>
      </c>
      <c r="R604" s="39">
        <v>4</v>
      </c>
      <c r="S604" s="40">
        <v>0.62235191000000001</v>
      </c>
      <c r="T604" s="39">
        <v>53</v>
      </c>
      <c r="U604" s="40">
        <v>9.5804440000000005E-3</v>
      </c>
      <c r="V604" s="45" t="str">
        <f t="shared" si="9"/>
        <v/>
      </c>
    </row>
    <row r="605" spans="1:22" x14ac:dyDescent="0.35">
      <c r="A605" s="39">
        <v>2</v>
      </c>
      <c r="B605" s="39">
        <v>40</v>
      </c>
      <c r="C605" s="39">
        <v>1000</v>
      </c>
      <c r="D605" s="40">
        <v>1</v>
      </c>
      <c r="E605" s="42">
        <v>0</v>
      </c>
      <c r="F605" s="39">
        <v>3</v>
      </c>
      <c r="G605" s="41">
        <v>29514.597119999999</v>
      </c>
      <c r="H605" s="41">
        <v>6000</v>
      </c>
      <c r="I605" s="43">
        <v>6000</v>
      </c>
      <c r="J605" s="41">
        <v>0</v>
      </c>
      <c r="K605" s="40">
        <v>1</v>
      </c>
      <c r="L605" s="41"/>
      <c r="M605" s="41">
        <v>9203.0476049999997</v>
      </c>
      <c r="N605" s="41">
        <v>7990.0384880000001</v>
      </c>
      <c r="O605" s="41">
        <v>4975.1680749999996</v>
      </c>
      <c r="P605" s="44">
        <v>465.72808320000001</v>
      </c>
      <c r="Q605" s="41">
        <v>880.614867</v>
      </c>
      <c r="R605" s="39">
        <v>6</v>
      </c>
      <c r="S605" s="40">
        <v>0.72735444400000004</v>
      </c>
      <c r="T605" s="39">
        <v>71</v>
      </c>
      <c r="U605" s="40">
        <v>9.9546919999999994E-3</v>
      </c>
      <c r="V605" s="45">
        <f t="shared" si="9"/>
        <v>0.31015607318235205</v>
      </c>
    </row>
    <row r="606" spans="1:22" x14ac:dyDescent="0.35">
      <c r="A606" s="39">
        <v>2</v>
      </c>
      <c r="B606" s="39">
        <v>40</v>
      </c>
      <c r="C606" s="39">
        <v>2000</v>
      </c>
      <c r="D606" s="40">
        <v>1</v>
      </c>
      <c r="E606" s="42">
        <v>0</v>
      </c>
      <c r="F606" s="39">
        <v>1</v>
      </c>
      <c r="G606" s="41">
        <v>24384.176439999999</v>
      </c>
      <c r="H606" s="41">
        <v>4000</v>
      </c>
      <c r="I606" s="43">
        <v>4000</v>
      </c>
      <c r="J606" s="41">
        <v>0</v>
      </c>
      <c r="K606" s="40">
        <v>1</v>
      </c>
      <c r="L606" s="41"/>
      <c r="M606" s="41">
        <v>9387.5037680000005</v>
      </c>
      <c r="N606" s="41">
        <v>8528.5862120000002</v>
      </c>
      <c r="O606" s="41">
        <v>1479.386559</v>
      </c>
      <c r="P606" s="44">
        <v>465.72808320000001</v>
      </c>
      <c r="Q606" s="41">
        <v>522.97181639999997</v>
      </c>
      <c r="R606" s="39">
        <v>2</v>
      </c>
      <c r="S606" s="40">
        <v>0.77637987500000005</v>
      </c>
      <c r="T606" s="39">
        <v>12</v>
      </c>
      <c r="U606" s="40">
        <v>9.6855829999999993E-3</v>
      </c>
      <c r="V606" s="45" t="str">
        <f t="shared" si="9"/>
        <v/>
      </c>
    </row>
    <row r="607" spans="1:22" x14ac:dyDescent="0.35">
      <c r="A607" s="39">
        <v>2</v>
      </c>
      <c r="B607" s="39">
        <v>40</v>
      </c>
      <c r="C607" s="39">
        <v>2000</v>
      </c>
      <c r="D607" s="40">
        <v>1</v>
      </c>
      <c r="E607" s="42">
        <v>0</v>
      </c>
      <c r="F607" s="39">
        <v>2</v>
      </c>
      <c r="G607" s="41">
        <v>23914.438139999998</v>
      </c>
      <c r="H607" s="41">
        <v>4000</v>
      </c>
      <c r="I607" s="43">
        <v>4000</v>
      </c>
      <c r="J607" s="41">
        <v>0</v>
      </c>
      <c r="K607" s="40">
        <v>1</v>
      </c>
      <c r="L607" s="41"/>
      <c r="M607" s="41">
        <v>9325.5957560000006</v>
      </c>
      <c r="N607" s="41">
        <v>8170.4699819999996</v>
      </c>
      <c r="O607" s="41">
        <v>1430.443544</v>
      </c>
      <c r="P607" s="44">
        <v>465.72808320000001</v>
      </c>
      <c r="Q607" s="41">
        <v>522.20077149999997</v>
      </c>
      <c r="R607" s="39">
        <v>2</v>
      </c>
      <c r="S607" s="40">
        <v>0.74377960300000001</v>
      </c>
      <c r="T607" s="39">
        <v>10</v>
      </c>
      <c r="U607" s="40">
        <v>7.4331680000000004E-3</v>
      </c>
      <c r="V607" s="45" t="str">
        <f t="shared" si="9"/>
        <v/>
      </c>
    </row>
    <row r="608" spans="1:22" x14ac:dyDescent="0.35">
      <c r="A608" s="39">
        <v>2</v>
      </c>
      <c r="B608" s="39">
        <v>40</v>
      </c>
      <c r="C608" s="39">
        <v>2000</v>
      </c>
      <c r="D608" s="40">
        <v>1</v>
      </c>
      <c r="E608" s="42">
        <v>0</v>
      </c>
      <c r="F608" s="39">
        <v>3</v>
      </c>
      <c r="G608" s="41">
        <v>33837.627569999997</v>
      </c>
      <c r="H608" s="41">
        <v>6000</v>
      </c>
      <c r="I608" s="43">
        <v>6000</v>
      </c>
      <c r="J608" s="41">
        <v>0</v>
      </c>
      <c r="K608" s="40">
        <v>1</v>
      </c>
      <c r="L608" s="41"/>
      <c r="M608" s="41">
        <v>13655.89378</v>
      </c>
      <c r="N608" s="41">
        <v>9550.3618029999998</v>
      </c>
      <c r="O608" s="41">
        <v>3533.2702859999999</v>
      </c>
      <c r="P608" s="44">
        <v>465.72808320000001</v>
      </c>
      <c r="Q608" s="41">
        <v>632.37361550000003</v>
      </c>
      <c r="R608" s="39">
        <v>3</v>
      </c>
      <c r="S608" s="40">
        <v>0.86939482300000004</v>
      </c>
      <c r="T608" s="39">
        <v>33</v>
      </c>
      <c r="U608" s="40">
        <v>8.1065319999999996E-3</v>
      </c>
      <c r="V608" s="45">
        <f t="shared" si="9"/>
        <v>0.2994079050869537</v>
      </c>
    </row>
    <row r="609" spans="1:22" x14ac:dyDescent="0.35">
      <c r="A609" s="39">
        <v>2</v>
      </c>
      <c r="B609" s="39">
        <v>40</v>
      </c>
      <c r="C609" s="39">
        <v>4000</v>
      </c>
      <c r="D609" s="40">
        <v>1</v>
      </c>
      <c r="E609" s="42">
        <v>0</v>
      </c>
      <c r="F609" s="39">
        <v>1</v>
      </c>
      <c r="G609" s="41">
        <v>27502.752649999999</v>
      </c>
      <c r="H609" s="41">
        <v>4000</v>
      </c>
      <c r="I609" s="43">
        <v>4000</v>
      </c>
      <c r="J609" s="41">
        <v>0</v>
      </c>
      <c r="K609" s="40">
        <v>1</v>
      </c>
      <c r="L609" s="41"/>
      <c r="M609" s="41">
        <v>12050.925880000001</v>
      </c>
      <c r="N609" s="41">
        <v>9569.6051659999994</v>
      </c>
      <c r="O609" s="41">
        <v>1046.1852739999999</v>
      </c>
      <c r="P609" s="44">
        <v>465.72808320000001</v>
      </c>
      <c r="Q609" s="41">
        <v>370.30824740000003</v>
      </c>
      <c r="R609" s="39">
        <v>1</v>
      </c>
      <c r="S609" s="40">
        <v>0.87114659800000005</v>
      </c>
      <c r="T609" s="39">
        <v>15</v>
      </c>
      <c r="U609" s="40">
        <v>8.4364139999999997E-3</v>
      </c>
      <c r="V609" s="45" t="str">
        <f t="shared" si="9"/>
        <v/>
      </c>
    </row>
    <row r="610" spans="1:22" x14ac:dyDescent="0.35">
      <c r="A610" s="39">
        <v>2</v>
      </c>
      <c r="B610" s="39">
        <v>40</v>
      </c>
      <c r="C610" s="39">
        <v>4000</v>
      </c>
      <c r="D610" s="40">
        <v>1</v>
      </c>
      <c r="E610" s="42">
        <v>0</v>
      </c>
      <c r="F610" s="39">
        <v>2</v>
      </c>
      <c r="G610" s="41">
        <v>27054.98688</v>
      </c>
      <c r="H610" s="41">
        <v>4000</v>
      </c>
      <c r="I610" s="43">
        <v>4000</v>
      </c>
      <c r="J610" s="41">
        <v>0</v>
      </c>
      <c r="K610" s="40">
        <v>1</v>
      </c>
      <c r="L610" s="41"/>
      <c r="M610" s="41">
        <v>11911.362779999999</v>
      </c>
      <c r="N610" s="41">
        <v>9295.6569070000005</v>
      </c>
      <c r="O610" s="41">
        <v>1011.930649</v>
      </c>
      <c r="P610" s="44">
        <v>465.72808320000001</v>
      </c>
      <c r="Q610" s="41">
        <v>370.30845490000002</v>
      </c>
      <c r="R610" s="39">
        <v>1</v>
      </c>
      <c r="S610" s="40">
        <v>0.84620835999999999</v>
      </c>
      <c r="T610" s="39">
        <v>10</v>
      </c>
      <c r="U610" s="40">
        <v>8.4285479999999992E-3</v>
      </c>
      <c r="V610" s="45" t="str">
        <f t="shared" si="9"/>
        <v/>
      </c>
    </row>
    <row r="611" spans="1:22" x14ac:dyDescent="0.35">
      <c r="A611" s="39">
        <v>2</v>
      </c>
      <c r="B611" s="39">
        <v>40</v>
      </c>
      <c r="C611" s="39">
        <v>4000</v>
      </c>
      <c r="D611" s="40">
        <v>1</v>
      </c>
      <c r="E611" s="42">
        <v>0</v>
      </c>
      <c r="F611" s="39">
        <v>3</v>
      </c>
      <c r="G611" s="41">
        <v>38261.88076</v>
      </c>
      <c r="H611" s="41">
        <v>8000</v>
      </c>
      <c r="I611" s="43">
        <v>8000</v>
      </c>
      <c r="J611" s="41">
        <v>0</v>
      </c>
      <c r="K611" s="40">
        <v>1</v>
      </c>
      <c r="L611" s="41"/>
      <c r="M611" s="41">
        <v>16284.54515</v>
      </c>
      <c r="N611" s="41">
        <v>10080.166499999999</v>
      </c>
      <c r="O611" s="41">
        <v>2909.222507</v>
      </c>
      <c r="P611" s="44">
        <v>465.72808320000001</v>
      </c>
      <c r="Q611" s="41">
        <v>522.21852560000002</v>
      </c>
      <c r="R611" s="39">
        <v>2</v>
      </c>
      <c r="S611" s="40">
        <v>0.917624353</v>
      </c>
      <c r="T611" s="39">
        <v>37</v>
      </c>
      <c r="U611" s="40">
        <v>9.7421569999999996E-3</v>
      </c>
      <c r="V611" s="45">
        <f t="shared" si="9"/>
        <v>0.29869013838154523</v>
      </c>
    </row>
    <row r="612" spans="1:22" x14ac:dyDescent="0.35">
      <c r="A612" s="39">
        <v>2</v>
      </c>
      <c r="B612" s="39">
        <v>40</v>
      </c>
      <c r="C612" s="39">
        <v>8000</v>
      </c>
      <c r="D612" s="40">
        <v>1</v>
      </c>
      <c r="E612" s="42">
        <v>0</v>
      </c>
      <c r="F612" s="39">
        <v>1</v>
      </c>
      <c r="G612" s="41">
        <v>31502.752649999999</v>
      </c>
      <c r="H612" s="41">
        <v>8000</v>
      </c>
      <c r="I612" s="43">
        <v>8000</v>
      </c>
      <c r="J612" s="41">
        <v>0</v>
      </c>
      <c r="K612" s="40">
        <v>1</v>
      </c>
      <c r="L612" s="41"/>
      <c r="M612" s="41">
        <v>12050.925880000001</v>
      </c>
      <c r="N612" s="41">
        <v>9569.6051659999994</v>
      </c>
      <c r="O612" s="41">
        <v>1046.1852739999999</v>
      </c>
      <c r="P612" s="44">
        <v>465.72808320000001</v>
      </c>
      <c r="Q612" s="41">
        <v>370.30824740000003</v>
      </c>
      <c r="R612" s="39">
        <v>1</v>
      </c>
      <c r="S612" s="40">
        <v>0.87114659800000005</v>
      </c>
      <c r="T612" s="39">
        <v>8</v>
      </c>
      <c r="U612" s="40">
        <v>9.1678599999999999E-3</v>
      </c>
      <c r="V612" s="45" t="str">
        <f t="shared" si="9"/>
        <v/>
      </c>
    </row>
    <row r="613" spans="1:22" x14ac:dyDescent="0.35">
      <c r="A613" s="39">
        <v>2</v>
      </c>
      <c r="B613" s="39">
        <v>40</v>
      </c>
      <c r="C613" s="39">
        <v>8000</v>
      </c>
      <c r="D613" s="40">
        <v>1</v>
      </c>
      <c r="E613" s="42">
        <v>0</v>
      </c>
      <c r="F613" s="39">
        <v>2</v>
      </c>
      <c r="G613" s="41">
        <v>31054.961599999999</v>
      </c>
      <c r="H613" s="41">
        <v>8000</v>
      </c>
      <c r="I613" s="43">
        <v>8000</v>
      </c>
      <c r="J613" s="41">
        <v>0</v>
      </c>
      <c r="K613" s="40">
        <v>1</v>
      </c>
      <c r="L613" s="41"/>
      <c r="M613" s="41">
        <v>11911.362779999999</v>
      </c>
      <c r="N613" s="41">
        <v>9295.6569070000005</v>
      </c>
      <c r="O613" s="41">
        <v>1011.928956</v>
      </c>
      <c r="P613" s="44">
        <v>465.72808320000001</v>
      </c>
      <c r="Q613" s="41">
        <v>370.28487050000001</v>
      </c>
      <c r="R613" s="39">
        <v>1</v>
      </c>
      <c r="S613" s="40">
        <v>0.84620835999999999</v>
      </c>
      <c r="T613" s="39">
        <v>9</v>
      </c>
      <c r="U613" s="40">
        <v>9.9914640000000002E-3</v>
      </c>
      <c r="V613" s="45" t="str">
        <f t="shared" si="9"/>
        <v/>
      </c>
    </row>
    <row r="614" spans="1:22" x14ac:dyDescent="0.35">
      <c r="A614" s="39">
        <v>2</v>
      </c>
      <c r="B614" s="39">
        <v>40</v>
      </c>
      <c r="C614" s="39">
        <v>8000</v>
      </c>
      <c r="D614" s="40">
        <v>1</v>
      </c>
      <c r="E614" s="42">
        <v>0</v>
      </c>
      <c r="F614" s="39">
        <v>3</v>
      </c>
      <c r="G614" s="41">
        <v>43916.548410000003</v>
      </c>
      <c r="H614" s="41">
        <v>8000</v>
      </c>
      <c r="I614" s="43">
        <v>8000</v>
      </c>
      <c r="J614" s="41">
        <v>0</v>
      </c>
      <c r="K614" s="40">
        <v>1</v>
      </c>
      <c r="L614" s="41"/>
      <c r="M614" s="41">
        <v>22596.144250000001</v>
      </c>
      <c r="N614" s="41">
        <v>10426.25714</v>
      </c>
      <c r="O614" s="41">
        <v>2058.1180559999998</v>
      </c>
      <c r="P614" s="44">
        <v>465.72808320000001</v>
      </c>
      <c r="Q614" s="41">
        <v>370.3008762</v>
      </c>
      <c r="R614" s="39">
        <v>1</v>
      </c>
      <c r="S614" s="40">
        <v>0.94912990500000005</v>
      </c>
      <c r="T614" s="39">
        <v>18</v>
      </c>
      <c r="U614" s="40">
        <v>5.6638840000000001E-3</v>
      </c>
      <c r="V614" s="45">
        <f t="shared" si="9"/>
        <v>0.29798348714443312</v>
      </c>
    </row>
    <row r="615" spans="1:22" x14ac:dyDescent="0.35">
      <c r="A615" s="39">
        <v>2</v>
      </c>
      <c r="B615" s="39">
        <v>70</v>
      </c>
      <c r="C615" s="39">
        <v>1000</v>
      </c>
      <c r="D615" s="40">
        <v>1</v>
      </c>
      <c r="E615" s="42">
        <v>0</v>
      </c>
      <c r="F615" s="39">
        <v>1</v>
      </c>
      <c r="G615" s="41">
        <v>21612.257269999998</v>
      </c>
      <c r="H615" s="41">
        <v>5000</v>
      </c>
      <c r="I615" s="43">
        <v>5000</v>
      </c>
      <c r="J615" s="41">
        <v>0</v>
      </c>
      <c r="K615" s="40">
        <v>1</v>
      </c>
      <c r="L615" s="41"/>
      <c r="M615" s="41">
        <v>6462.063768</v>
      </c>
      <c r="N615" s="41">
        <v>6538.5704729999998</v>
      </c>
      <c r="O615" s="41">
        <v>2326.2399789999999</v>
      </c>
      <c r="P615" s="44">
        <v>465.72808320000001</v>
      </c>
      <c r="Q615" s="41">
        <v>819.65496949999999</v>
      </c>
      <c r="R615" s="39">
        <v>5</v>
      </c>
      <c r="S615" s="40">
        <v>0.448725349</v>
      </c>
      <c r="T615" s="39">
        <v>43</v>
      </c>
      <c r="U615" s="40">
        <v>9.6773929999999994E-3</v>
      </c>
      <c r="V615" s="45" t="str">
        <f t="shared" si="9"/>
        <v/>
      </c>
    </row>
    <row r="616" spans="1:22" x14ac:dyDescent="0.35">
      <c r="A616" s="39">
        <v>2</v>
      </c>
      <c r="B616" s="39">
        <v>70</v>
      </c>
      <c r="C616" s="39">
        <v>1000</v>
      </c>
      <c r="D616" s="40">
        <v>1</v>
      </c>
      <c r="E616" s="42">
        <v>0</v>
      </c>
      <c r="F616" s="39">
        <v>2</v>
      </c>
      <c r="G616" s="41">
        <v>21168.38768</v>
      </c>
      <c r="H616" s="41">
        <v>4000</v>
      </c>
      <c r="I616" s="43">
        <v>4000</v>
      </c>
      <c r="J616" s="41">
        <v>0</v>
      </c>
      <c r="K616" s="40">
        <v>1</v>
      </c>
      <c r="L616" s="41"/>
      <c r="M616" s="41">
        <v>6985.2842540000001</v>
      </c>
      <c r="N616" s="41">
        <v>7036.4085519999999</v>
      </c>
      <c r="O616" s="41">
        <v>1971.2106020000001</v>
      </c>
      <c r="P616" s="44">
        <v>465.72808320000001</v>
      </c>
      <c r="Q616" s="41">
        <v>709.75618429999997</v>
      </c>
      <c r="R616" s="39">
        <v>4</v>
      </c>
      <c r="S616" s="40">
        <v>0.482890702</v>
      </c>
      <c r="T616" s="39">
        <v>49</v>
      </c>
      <c r="U616" s="40">
        <v>9.286084E-3</v>
      </c>
      <c r="V616" s="45" t="str">
        <f t="shared" si="9"/>
        <v/>
      </c>
    </row>
    <row r="617" spans="1:22" x14ac:dyDescent="0.35">
      <c r="A617" s="39">
        <v>2</v>
      </c>
      <c r="B617" s="39">
        <v>70</v>
      </c>
      <c r="C617" s="39">
        <v>1000</v>
      </c>
      <c r="D617" s="40">
        <v>1</v>
      </c>
      <c r="E617" s="42">
        <v>0</v>
      </c>
      <c r="F617" s="39">
        <v>3</v>
      </c>
      <c r="G617" s="41">
        <v>29238.115750000001</v>
      </c>
      <c r="H617" s="41">
        <v>6000</v>
      </c>
      <c r="I617" s="43">
        <v>6000</v>
      </c>
      <c r="J617" s="41">
        <v>0</v>
      </c>
      <c r="K617" s="40">
        <v>1</v>
      </c>
      <c r="L617" s="41"/>
      <c r="M617" s="41">
        <v>8495.5949000000001</v>
      </c>
      <c r="N617" s="41">
        <v>8403.3516209999998</v>
      </c>
      <c r="O617" s="41">
        <v>4989.1782830000002</v>
      </c>
      <c r="P617" s="44">
        <v>465.72808320000001</v>
      </c>
      <c r="Q617" s="41">
        <v>884.2628641</v>
      </c>
      <c r="R617" s="39">
        <v>6</v>
      </c>
      <c r="S617" s="40">
        <v>0.57670050399999995</v>
      </c>
      <c r="T617" s="39">
        <v>28</v>
      </c>
      <c r="U617" s="40">
        <v>8.1156570000000001E-3</v>
      </c>
      <c r="V617" s="45">
        <f t="shared" si="9"/>
        <v>0.31655738747809598</v>
      </c>
    </row>
    <row r="618" spans="1:22" x14ac:dyDescent="0.35">
      <c r="A618" s="39">
        <v>2</v>
      </c>
      <c r="B618" s="39">
        <v>70</v>
      </c>
      <c r="C618" s="39">
        <v>2000</v>
      </c>
      <c r="D618" s="40">
        <v>1</v>
      </c>
      <c r="E618" s="42">
        <v>0</v>
      </c>
      <c r="F618" s="39">
        <v>1</v>
      </c>
      <c r="G618" s="41">
        <v>24250.328699999998</v>
      </c>
      <c r="H618" s="41">
        <v>4000</v>
      </c>
      <c r="I618" s="43">
        <v>4000</v>
      </c>
      <c r="J618" s="41">
        <v>0</v>
      </c>
      <c r="K618" s="40">
        <v>1</v>
      </c>
      <c r="L618" s="41"/>
      <c r="M618" s="41">
        <v>8897.6446410000008</v>
      </c>
      <c r="N618" s="41">
        <v>8895.4978460000002</v>
      </c>
      <c r="O618" s="41">
        <v>1472.5562729999999</v>
      </c>
      <c r="P618" s="44">
        <v>465.72808320000001</v>
      </c>
      <c r="Q618" s="41">
        <v>518.90185289999999</v>
      </c>
      <c r="R618" s="39">
        <v>2</v>
      </c>
      <c r="S618" s="40">
        <v>0.610475239</v>
      </c>
      <c r="T618" s="39">
        <v>13</v>
      </c>
      <c r="U618" s="40">
        <v>9.1913389999999998E-3</v>
      </c>
      <c r="V618" s="45" t="str">
        <f t="shared" si="9"/>
        <v/>
      </c>
    </row>
    <row r="619" spans="1:22" x14ac:dyDescent="0.35">
      <c r="A619" s="39">
        <v>2</v>
      </c>
      <c r="B619" s="39">
        <v>70</v>
      </c>
      <c r="C619" s="39">
        <v>2000</v>
      </c>
      <c r="D619" s="40">
        <v>1</v>
      </c>
      <c r="E619" s="42">
        <v>0</v>
      </c>
      <c r="F619" s="39">
        <v>2</v>
      </c>
      <c r="G619" s="41">
        <v>23732.0399</v>
      </c>
      <c r="H619" s="41">
        <v>4000</v>
      </c>
      <c r="I619" s="43">
        <v>4000</v>
      </c>
      <c r="J619" s="41">
        <v>0</v>
      </c>
      <c r="K619" s="40">
        <v>1</v>
      </c>
      <c r="L619" s="41"/>
      <c r="M619" s="41">
        <v>8736.7181830000009</v>
      </c>
      <c r="N619" s="41">
        <v>8580.8261359999997</v>
      </c>
      <c r="O619" s="41">
        <v>1429.2591440000001</v>
      </c>
      <c r="P619" s="44">
        <v>465.72808320000001</v>
      </c>
      <c r="Q619" s="41">
        <v>519.50835329999995</v>
      </c>
      <c r="R619" s="39">
        <v>2</v>
      </c>
      <c r="S619" s="40">
        <v>0.58888012599999995</v>
      </c>
      <c r="T619" s="39">
        <v>11</v>
      </c>
      <c r="U619" s="40">
        <v>9.3657180000000003E-3</v>
      </c>
      <c r="V619" s="45" t="str">
        <f t="shared" si="9"/>
        <v/>
      </c>
    </row>
    <row r="620" spans="1:22" x14ac:dyDescent="0.35">
      <c r="A620" s="39">
        <v>2</v>
      </c>
      <c r="B620" s="39">
        <v>70</v>
      </c>
      <c r="C620" s="39">
        <v>2000</v>
      </c>
      <c r="D620" s="40">
        <v>1</v>
      </c>
      <c r="E620" s="42">
        <v>0</v>
      </c>
      <c r="F620" s="39">
        <v>3</v>
      </c>
      <c r="G620" s="41">
        <v>33098.858740000003</v>
      </c>
      <c r="H620" s="41">
        <v>6000</v>
      </c>
      <c r="I620" s="43">
        <v>6000</v>
      </c>
      <c r="J620" s="41">
        <v>0</v>
      </c>
      <c r="K620" s="40">
        <v>1</v>
      </c>
      <c r="L620" s="41"/>
      <c r="M620" s="41">
        <v>11594.472019999999</v>
      </c>
      <c r="N620" s="41">
        <v>10883.76195</v>
      </c>
      <c r="O620" s="41">
        <v>3525.2188000000001</v>
      </c>
      <c r="P620" s="44">
        <v>465.72808320000001</v>
      </c>
      <c r="Q620" s="41">
        <v>629.67788310000003</v>
      </c>
      <c r="R620" s="39">
        <v>3</v>
      </c>
      <c r="S620" s="40">
        <v>0.74692471400000005</v>
      </c>
      <c r="T620" s="39">
        <v>164</v>
      </c>
      <c r="U620" s="40">
        <v>8.3953329999999996E-3</v>
      </c>
      <c r="V620" s="45">
        <f t="shared" si="9"/>
        <v>0.31018706025279458</v>
      </c>
    </row>
    <row r="621" spans="1:22" x14ac:dyDescent="0.35">
      <c r="A621" s="39">
        <v>2</v>
      </c>
      <c r="B621" s="39">
        <v>70</v>
      </c>
      <c r="C621" s="39">
        <v>4000</v>
      </c>
      <c r="D621" s="40">
        <v>1</v>
      </c>
      <c r="E621" s="42">
        <v>0</v>
      </c>
      <c r="F621" s="39">
        <v>1</v>
      </c>
      <c r="G621" s="41">
        <v>27209.83671</v>
      </c>
      <c r="H621" s="41">
        <v>4000</v>
      </c>
      <c r="I621" s="43">
        <v>4000</v>
      </c>
      <c r="J621" s="41">
        <v>0</v>
      </c>
      <c r="K621" s="40">
        <v>1</v>
      </c>
      <c r="L621" s="41"/>
      <c r="M621" s="41">
        <v>10761.65</v>
      </c>
      <c r="N621" s="41">
        <v>10565.965099999999</v>
      </c>
      <c r="O621" s="41">
        <v>1046.1852739999999</v>
      </c>
      <c r="P621" s="44">
        <v>465.72808320000001</v>
      </c>
      <c r="Q621" s="41">
        <v>370.30824740000003</v>
      </c>
      <c r="R621" s="39">
        <v>1</v>
      </c>
      <c r="S621" s="40">
        <v>0.72511513000000005</v>
      </c>
      <c r="T621" s="39">
        <v>12</v>
      </c>
      <c r="U621" s="40">
        <v>4.1480989999999997E-3</v>
      </c>
      <c r="V621" s="45" t="str">
        <f t="shared" si="9"/>
        <v/>
      </c>
    </row>
    <row r="622" spans="1:22" x14ac:dyDescent="0.35">
      <c r="A622" s="39">
        <v>2</v>
      </c>
      <c r="B622" s="39">
        <v>70</v>
      </c>
      <c r="C622" s="39">
        <v>4000</v>
      </c>
      <c r="D622" s="40">
        <v>1</v>
      </c>
      <c r="E622" s="42">
        <v>0</v>
      </c>
      <c r="F622" s="39">
        <v>2</v>
      </c>
      <c r="G622" s="41">
        <v>26650.074420000001</v>
      </c>
      <c r="H622" s="41">
        <v>4000</v>
      </c>
      <c r="I622" s="43">
        <v>4000</v>
      </c>
      <c r="J622" s="41">
        <v>0</v>
      </c>
      <c r="K622" s="40">
        <v>1</v>
      </c>
      <c r="L622" s="41"/>
      <c r="M622" s="41">
        <v>10684.493049999999</v>
      </c>
      <c r="N622" s="41">
        <v>10117.622240000001</v>
      </c>
      <c r="O622" s="41">
        <v>1011.930571</v>
      </c>
      <c r="P622" s="44">
        <v>465.72808320000001</v>
      </c>
      <c r="Q622" s="41">
        <v>370.30047439999998</v>
      </c>
      <c r="R622" s="39">
        <v>1</v>
      </c>
      <c r="S622" s="40">
        <v>0.694346507</v>
      </c>
      <c r="T622" s="39">
        <v>10</v>
      </c>
      <c r="U622" s="40">
        <v>9.8363730000000007E-3</v>
      </c>
      <c r="V622" s="45" t="str">
        <f t="shared" si="9"/>
        <v/>
      </c>
    </row>
    <row r="623" spans="1:22" x14ac:dyDescent="0.35">
      <c r="A623" s="39">
        <v>2</v>
      </c>
      <c r="B623" s="39">
        <v>70</v>
      </c>
      <c r="C623" s="39">
        <v>4000</v>
      </c>
      <c r="D623" s="40">
        <v>1</v>
      </c>
      <c r="E623" s="42">
        <v>0</v>
      </c>
      <c r="F623" s="39">
        <v>3</v>
      </c>
      <c r="G623" s="41">
        <v>37158.000489999999</v>
      </c>
      <c r="H623" s="41">
        <v>8000</v>
      </c>
      <c r="I623" s="43">
        <v>8000</v>
      </c>
      <c r="J623" s="41">
        <v>0</v>
      </c>
      <c r="K623" s="40">
        <v>1</v>
      </c>
      <c r="L623" s="41"/>
      <c r="M623" s="41">
        <v>13388.10859</v>
      </c>
      <c r="N623" s="41">
        <v>11874.219129999999</v>
      </c>
      <c r="O623" s="41">
        <v>2908.9171270000002</v>
      </c>
      <c r="P623" s="44">
        <v>465.72808320000001</v>
      </c>
      <c r="Q623" s="41">
        <v>521.02756339999996</v>
      </c>
      <c r="R623" s="39">
        <v>2</v>
      </c>
      <c r="S623" s="40">
        <v>0.81489725400000002</v>
      </c>
      <c r="T623" s="39">
        <v>70</v>
      </c>
      <c r="U623" s="40">
        <v>8.9820850000000008E-3</v>
      </c>
      <c r="V623" s="45">
        <f t="shared" si="9"/>
        <v>0.3100991124862259</v>
      </c>
    </row>
    <row r="624" spans="1:22" x14ac:dyDescent="0.35">
      <c r="A624" s="39">
        <v>2</v>
      </c>
      <c r="B624" s="39">
        <v>70</v>
      </c>
      <c r="C624" s="39">
        <v>8000</v>
      </c>
      <c r="D624" s="40">
        <v>1</v>
      </c>
      <c r="E624" s="42">
        <v>0</v>
      </c>
      <c r="F624" s="39">
        <v>1</v>
      </c>
      <c r="G624" s="41">
        <v>31209.83671</v>
      </c>
      <c r="H624" s="41">
        <v>8000</v>
      </c>
      <c r="I624" s="43">
        <v>8000</v>
      </c>
      <c r="J624" s="41">
        <v>0</v>
      </c>
      <c r="K624" s="40">
        <v>1</v>
      </c>
      <c r="L624" s="41"/>
      <c r="M624" s="41">
        <v>10761.65</v>
      </c>
      <c r="N624" s="41">
        <v>10565.965099999999</v>
      </c>
      <c r="O624" s="41">
        <v>1046.1852739999999</v>
      </c>
      <c r="P624" s="44">
        <v>465.72808320000001</v>
      </c>
      <c r="Q624" s="41">
        <v>370.30824740000003</v>
      </c>
      <c r="R624" s="39">
        <v>1</v>
      </c>
      <c r="S624" s="40">
        <v>0.72511513000000005</v>
      </c>
      <c r="T624" s="39">
        <v>9</v>
      </c>
      <c r="U624" s="40">
        <v>3.6164589999999998E-3</v>
      </c>
      <c r="V624" s="45" t="str">
        <f t="shared" si="9"/>
        <v/>
      </c>
    </row>
    <row r="625" spans="1:22" x14ac:dyDescent="0.35">
      <c r="A625" s="39">
        <v>2</v>
      </c>
      <c r="B625" s="39">
        <v>70</v>
      </c>
      <c r="C625" s="39">
        <v>8000</v>
      </c>
      <c r="D625" s="40">
        <v>1</v>
      </c>
      <c r="E625" s="42">
        <v>0</v>
      </c>
      <c r="F625" s="39">
        <v>2</v>
      </c>
      <c r="G625" s="41">
        <v>30650.082470000001</v>
      </c>
      <c r="H625" s="41">
        <v>8000</v>
      </c>
      <c r="I625" s="43">
        <v>8000</v>
      </c>
      <c r="J625" s="41">
        <v>0</v>
      </c>
      <c r="K625" s="40">
        <v>1</v>
      </c>
      <c r="L625" s="41"/>
      <c r="M625" s="41">
        <v>10684.493049999999</v>
      </c>
      <c r="N625" s="41">
        <v>10117.622240000001</v>
      </c>
      <c r="O625" s="41">
        <v>1011.930643</v>
      </c>
      <c r="P625" s="44">
        <v>465.72808320000001</v>
      </c>
      <c r="Q625" s="41">
        <v>370.30845099999999</v>
      </c>
      <c r="R625" s="39">
        <v>1</v>
      </c>
      <c r="S625" s="40">
        <v>0.694346507</v>
      </c>
      <c r="T625" s="39">
        <v>9</v>
      </c>
      <c r="U625" s="40">
        <v>3.4241330000000002E-3</v>
      </c>
      <c r="V625" s="45" t="str">
        <f t="shared" si="9"/>
        <v/>
      </c>
    </row>
    <row r="626" spans="1:22" x14ac:dyDescent="0.35">
      <c r="A626" s="39">
        <v>2</v>
      </c>
      <c r="B626" s="39">
        <v>70</v>
      </c>
      <c r="C626" s="39">
        <v>8000</v>
      </c>
      <c r="D626" s="40">
        <v>1</v>
      </c>
      <c r="E626" s="42">
        <v>0</v>
      </c>
      <c r="F626" s="39">
        <v>3</v>
      </c>
      <c r="G626" s="41">
        <v>41644.006609999997</v>
      </c>
      <c r="H626" s="41">
        <v>8000</v>
      </c>
      <c r="I626" s="43">
        <v>8000</v>
      </c>
      <c r="J626" s="41">
        <v>0</v>
      </c>
      <c r="K626" s="40">
        <v>1</v>
      </c>
      <c r="L626" s="41"/>
      <c r="M626" s="41">
        <v>17541.842000000001</v>
      </c>
      <c r="N626" s="41">
        <v>13208.017589999999</v>
      </c>
      <c r="O626" s="41">
        <v>2058.1180559999998</v>
      </c>
      <c r="P626" s="44">
        <v>465.72808320000001</v>
      </c>
      <c r="Q626" s="41">
        <v>370.3008762</v>
      </c>
      <c r="R626" s="39">
        <v>1</v>
      </c>
      <c r="S626" s="40">
        <v>0.90643242700000004</v>
      </c>
      <c r="T626" s="39">
        <v>13</v>
      </c>
      <c r="U626" s="40">
        <v>4.7840599999999997E-3</v>
      </c>
      <c r="V626" s="45">
        <f t="shared" si="9"/>
        <v>0.32680147077424621</v>
      </c>
    </row>
    <row r="627" spans="1:22" x14ac:dyDescent="0.35">
      <c r="A627" s="39">
        <v>2</v>
      </c>
      <c r="B627" s="39">
        <v>100</v>
      </c>
      <c r="C627" s="39">
        <v>1000</v>
      </c>
      <c r="D627" s="40">
        <v>1</v>
      </c>
      <c r="E627" s="42">
        <v>0</v>
      </c>
      <c r="F627" s="39">
        <v>1</v>
      </c>
      <c r="G627" s="41">
        <v>21461.759389999999</v>
      </c>
      <c r="H627" s="41">
        <v>4000</v>
      </c>
      <c r="I627" s="43">
        <v>4000</v>
      </c>
      <c r="J627" s="41">
        <v>0</v>
      </c>
      <c r="K627" s="40">
        <v>1</v>
      </c>
      <c r="L627" s="41"/>
      <c r="M627" s="41">
        <v>7097.8020310000002</v>
      </c>
      <c r="N627" s="41">
        <v>7160.7625770000004</v>
      </c>
      <c r="O627" s="41">
        <v>2027.3350840000001</v>
      </c>
      <c r="P627" s="44">
        <v>465.72808320000001</v>
      </c>
      <c r="Q627" s="41">
        <v>710.13161790000004</v>
      </c>
      <c r="R627" s="39">
        <v>4</v>
      </c>
      <c r="S627" s="40">
        <v>0.26806694399999997</v>
      </c>
      <c r="T627" s="39">
        <v>30</v>
      </c>
      <c r="U627" s="40">
        <v>3.0244949999999999E-3</v>
      </c>
      <c r="V627" s="45" t="str">
        <f t="shared" si="9"/>
        <v/>
      </c>
    </row>
    <row r="628" spans="1:22" x14ac:dyDescent="0.35">
      <c r="A628" s="39">
        <v>2</v>
      </c>
      <c r="B628" s="39">
        <v>100</v>
      </c>
      <c r="C628" s="39">
        <v>1000</v>
      </c>
      <c r="D628" s="40">
        <v>1</v>
      </c>
      <c r="E628" s="42">
        <v>0</v>
      </c>
      <c r="F628" s="39">
        <v>2</v>
      </c>
      <c r="G628" s="41">
        <v>21234.462619999998</v>
      </c>
      <c r="H628" s="41">
        <v>4000</v>
      </c>
      <c r="I628" s="43">
        <v>4000</v>
      </c>
      <c r="J628" s="41">
        <v>0</v>
      </c>
      <c r="K628" s="40">
        <v>1</v>
      </c>
      <c r="L628" s="41"/>
      <c r="M628" s="41">
        <v>7009.6672070000004</v>
      </c>
      <c r="N628" s="41">
        <v>7058.191761</v>
      </c>
      <c r="O628" s="41">
        <v>1986.698433</v>
      </c>
      <c r="P628" s="44">
        <v>465.72808320000001</v>
      </c>
      <c r="Q628" s="41">
        <v>714.17713179999998</v>
      </c>
      <c r="R628" s="39">
        <v>4</v>
      </c>
      <c r="S628" s="40">
        <v>0.26422715099999999</v>
      </c>
      <c r="T628" s="39">
        <v>43</v>
      </c>
      <c r="U628" s="40">
        <v>9.8328800000000004E-3</v>
      </c>
      <c r="V628" s="45" t="str">
        <f t="shared" si="9"/>
        <v/>
      </c>
    </row>
    <row r="629" spans="1:22" x14ac:dyDescent="0.35">
      <c r="A629" s="39">
        <v>2</v>
      </c>
      <c r="B629" s="39">
        <v>100</v>
      </c>
      <c r="C629" s="39">
        <v>1000</v>
      </c>
      <c r="D629" s="40">
        <v>1</v>
      </c>
      <c r="E629" s="42">
        <v>0</v>
      </c>
      <c r="F629" s="39">
        <v>3</v>
      </c>
      <c r="G629" s="41">
        <v>29257.109649999999</v>
      </c>
      <c r="H629" s="41">
        <v>6000</v>
      </c>
      <c r="I629" s="43">
        <v>6000</v>
      </c>
      <c r="J629" s="41">
        <v>0</v>
      </c>
      <c r="K629" s="40">
        <v>1</v>
      </c>
      <c r="L629" s="41"/>
      <c r="M629" s="41">
        <v>8397.8131109999995</v>
      </c>
      <c r="N629" s="41">
        <v>8520.0864469999997</v>
      </c>
      <c r="O629" s="41">
        <v>4987.977339</v>
      </c>
      <c r="P629" s="44">
        <v>465.72808320000001</v>
      </c>
      <c r="Q629" s="41">
        <v>885.50466670000003</v>
      </c>
      <c r="R629" s="39">
        <v>6</v>
      </c>
      <c r="S629" s="40">
        <v>0.31895395300000001</v>
      </c>
      <c r="T629" s="39">
        <v>67</v>
      </c>
      <c r="U629" s="40">
        <v>9.7306849999999993E-3</v>
      </c>
      <c r="V629" s="45">
        <f t="shared" si="9"/>
        <v>0.31476115982468866</v>
      </c>
    </row>
    <row r="630" spans="1:22" x14ac:dyDescent="0.35">
      <c r="A630" s="39">
        <v>2</v>
      </c>
      <c r="B630" s="39">
        <v>100</v>
      </c>
      <c r="C630" s="39">
        <v>2000</v>
      </c>
      <c r="D630" s="40">
        <v>1</v>
      </c>
      <c r="E630" s="42">
        <v>0</v>
      </c>
      <c r="F630" s="39">
        <v>1</v>
      </c>
      <c r="G630" s="41">
        <v>24272.097989999998</v>
      </c>
      <c r="H630" s="41">
        <v>4000</v>
      </c>
      <c r="I630" s="43">
        <v>4000</v>
      </c>
      <c r="J630" s="41">
        <v>0</v>
      </c>
      <c r="K630" s="40">
        <v>1</v>
      </c>
      <c r="L630" s="41"/>
      <c r="M630" s="41">
        <v>8886.2723050000004</v>
      </c>
      <c r="N630" s="41">
        <v>8917.7718629999999</v>
      </c>
      <c r="O630" s="41">
        <v>1479.510139</v>
      </c>
      <c r="P630" s="44">
        <v>465.72808320000001</v>
      </c>
      <c r="Q630" s="41">
        <v>522.81559600000003</v>
      </c>
      <c r="R630" s="39">
        <v>2</v>
      </c>
      <c r="S630" s="40">
        <v>0.333841518</v>
      </c>
      <c r="T630" s="39">
        <v>12</v>
      </c>
      <c r="U630" s="40">
        <v>8.8916199999999994E-3</v>
      </c>
      <c r="V630" s="45" t="str">
        <f t="shared" si="9"/>
        <v/>
      </c>
    </row>
    <row r="631" spans="1:22" x14ac:dyDescent="0.35">
      <c r="A631" s="39">
        <v>2</v>
      </c>
      <c r="B631" s="39">
        <v>100</v>
      </c>
      <c r="C631" s="39">
        <v>2000</v>
      </c>
      <c r="D631" s="40">
        <v>1</v>
      </c>
      <c r="E631" s="42">
        <v>0</v>
      </c>
      <c r="F631" s="39">
        <v>2</v>
      </c>
      <c r="G631" s="41">
        <v>23716.509180000001</v>
      </c>
      <c r="H631" s="41">
        <v>4000</v>
      </c>
      <c r="I631" s="43">
        <v>4000</v>
      </c>
      <c r="J631" s="41">
        <v>0</v>
      </c>
      <c r="K631" s="40">
        <v>1</v>
      </c>
      <c r="L631" s="41"/>
      <c r="M631" s="41">
        <v>8635.7199679999994</v>
      </c>
      <c r="N631" s="41">
        <v>8666.2940510000008</v>
      </c>
      <c r="O631" s="41">
        <v>1429.2590230000001</v>
      </c>
      <c r="P631" s="44">
        <v>465.72808320000001</v>
      </c>
      <c r="Q631" s="41">
        <v>519.50805060000005</v>
      </c>
      <c r="R631" s="39">
        <v>2</v>
      </c>
      <c r="S631" s="40">
        <v>0.32442731299999999</v>
      </c>
      <c r="T631" s="39">
        <v>14</v>
      </c>
      <c r="U631" s="40">
        <v>9.6257100000000009E-3</v>
      </c>
      <c r="V631" s="45" t="str">
        <f t="shared" si="9"/>
        <v/>
      </c>
    </row>
    <row r="632" spans="1:22" x14ac:dyDescent="0.35">
      <c r="A632" s="39">
        <v>2</v>
      </c>
      <c r="B632" s="39">
        <v>100</v>
      </c>
      <c r="C632" s="39">
        <v>2000</v>
      </c>
      <c r="D632" s="40">
        <v>1</v>
      </c>
      <c r="E632" s="42">
        <v>0</v>
      </c>
      <c r="F632" s="39">
        <v>3</v>
      </c>
      <c r="G632" s="41">
        <v>33033.729399999997</v>
      </c>
      <c r="H632" s="41">
        <v>6000</v>
      </c>
      <c r="I632" s="43">
        <v>6000</v>
      </c>
      <c r="J632" s="41">
        <v>0</v>
      </c>
      <c r="K632" s="40">
        <v>1</v>
      </c>
      <c r="L632" s="41"/>
      <c r="M632" s="41">
        <v>11169.544040000001</v>
      </c>
      <c r="N632" s="41">
        <v>11234.23056</v>
      </c>
      <c r="O632" s="41">
        <v>3532.1937539999999</v>
      </c>
      <c r="P632" s="44">
        <v>465.72808320000001</v>
      </c>
      <c r="Q632" s="41">
        <v>632.03296250000005</v>
      </c>
      <c r="R632" s="39">
        <v>3</v>
      </c>
      <c r="S632" s="40">
        <v>0.42055937700000001</v>
      </c>
      <c r="T632" s="39">
        <v>9</v>
      </c>
      <c r="U632" s="40">
        <v>5.3477560000000004E-3</v>
      </c>
      <c r="V632" s="45">
        <f t="shared" si="9"/>
        <v>0.31163392004736123</v>
      </c>
    </row>
    <row r="633" spans="1:22" x14ac:dyDescent="0.35">
      <c r="A633" s="39">
        <v>2</v>
      </c>
      <c r="B633" s="39">
        <v>100</v>
      </c>
      <c r="C633" s="39">
        <v>4000</v>
      </c>
      <c r="D633" s="40">
        <v>1</v>
      </c>
      <c r="E633" s="42">
        <v>0</v>
      </c>
      <c r="F633" s="39">
        <v>1</v>
      </c>
      <c r="G633" s="41">
        <v>27198.509330000001</v>
      </c>
      <c r="H633" s="41">
        <v>4000</v>
      </c>
      <c r="I633" s="43">
        <v>4000</v>
      </c>
      <c r="J633" s="41">
        <v>0</v>
      </c>
      <c r="K633" s="40">
        <v>1</v>
      </c>
      <c r="L633" s="41"/>
      <c r="M633" s="41">
        <v>10651.412410000001</v>
      </c>
      <c r="N633" s="41">
        <v>10664.875319999999</v>
      </c>
      <c r="O633" s="41">
        <v>1046.1852739999999</v>
      </c>
      <c r="P633" s="44">
        <v>465.72808320000001</v>
      </c>
      <c r="Q633" s="41">
        <v>370.30824740000003</v>
      </c>
      <c r="R633" s="39">
        <v>1</v>
      </c>
      <c r="S633" s="40">
        <v>0.39924526199999999</v>
      </c>
      <c r="T633" s="39">
        <v>13</v>
      </c>
      <c r="U633" s="40">
        <v>8.3751090000000004E-3</v>
      </c>
      <c r="V633" s="45" t="str">
        <f t="shared" si="9"/>
        <v/>
      </c>
    </row>
    <row r="634" spans="1:22" x14ac:dyDescent="0.35">
      <c r="A634" s="39">
        <v>2</v>
      </c>
      <c r="B634" s="39">
        <v>100</v>
      </c>
      <c r="C634" s="39">
        <v>4000</v>
      </c>
      <c r="D634" s="40">
        <v>1</v>
      </c>
      <c r="E634" s="42">
        <v>0</v>
      </c>
      <c r="F634" s="39">
        <v>2</v>
      </c>
      <c r="G634" s="41">
        <v>26597.433639999999</v>
      </c>
      <c r="H634" s="41">
        <v>4000</v>
      </c>
      <c r="I634" s="43">
        <v>4000</v>
      </c>
      <c r="J634" s="41">
        <v>0</v>
      </c>
      <c r="K634" s="40">
        <v>1</v>
      </c>
      <c r="L634" s="41"/>
      <c r="M634" s="41">
        <v>10369.840679999999</v>
      </c>
      <c r="N634" s="41">
        <v>10379.651390000001</v>
      </c>
      <c r="O634" s="41">
        <v>1011.928851</v>
      </c>
      <c r="P634" s="44">
        <v>465.72808320000001</v>
      </c>
      <c r="Q634" s="41">
        <v>370.28463770000002</v>
      </c>
      <c r="R634" s="39">
        <v>1</v>
      </c>
      <c r="S634" s="40">
        <v>0.38856775300000002</v>
      </c>
      <c r="T634" s="39">
        <v>11</v>
      </c>
      <c r="U634" s="40">
        <v>8.2011600000000007E-3</v>
      </c>
      <c r="V634" s="45" t="str">
        <f t="shared" si="9"/>
        <v/>
      </c>
    </row>
    <row r="635" spans="1:22" x14ac:dyDescent="0.35">
      <c r="A635" s="39">
        <v>2</v>
      </c>
      <c r="B635" s="39">
        <v>100</v>
      </c>
      <c r="C635" s="39">
        <v>4000</v>
      </c>
      <c r="D635" s="40">
        <v>1</v>
      </c>
      <c r="E635" s="42">
        <v>0</v>
      </c>
      <c r="F635" s="39">
        <v>3</v>
      </c>
      <c r="G635" s="41">
        <v>36962.135159999998</v>
      </c>
      <c r="H635" s="41">
        <v>4000</v>
      </c>
      <c r="I635" s="43">
        <v>4000</v>
      </c>
      <c r="J635" s="41">
        <v>0</v>
      </c>
      <c r="K635" s="40">
        <v>1</v>
      </c>
      <c r="L635" s="41"/>
      <c r="M635" s="41">
        <v>15025.34477</v>
      </c>
      <c r="N635" s="41">
        <v>15042.665279999999</v>
      </c>
      <c r="O635" s="41">
        <v>2058.112392</v>
      </c>
      <c r="P635" s="44">
        <v>465.72808320000001</v>
      </c>
      <c r="Q635" s="41">
        <v>370.28463779999998</v>
      </c>
      <c r="R635" s="39">
        <v>1</v>
      </c>
      <c r="S635" s="40">
        <v>0.56313015</v>
      </c>
      <c r="T635" s="39">
        <v>20</v>
      </c>
      <c r="U635" s="40">
        <v>8.7406099999999998E-4</v>
      </c>
      <c r="V635" s="45">
        <f t="shared" si="9"/>
        <v>0.31291965305613462</v>
      </c>
    </row>
    <row r="636" spans="1:22" x14ac:dyDescent="0.35">
      <c r="A636" s="39">
        <v>2</v>
      </c>
      <c r="B636" s="39">
        <v>100</v>
      </c>
      <c r="C636" s="39">
        <v>8000</v>
      </c>
      <c r="D636" s="40">
        <v>1</v>
      </c>
      <c r="E636" s="42">
        <v>0</v>
      </c>
      <c r="F636" s="39">
        <v>1</v>
      </c>
      <c r="G636" s="41">
        <v>31198.494360000001</v>
      </c>
      <c r="H636" s="41">
        <v>8000</v>
      </c>
      <c r="I636" s="43">
        <v>8000</v>
      </c>
      <c r="J636" s="41">
        <v>0</v>
      </c>
      <c r="K636" s="40">
        <v>1</v>
      </c>
      <c r="L636" s="41"/>
      <c r="M636" s="41">
        <v>10651.412410000001</v>
      </c>
      <c r="N636" s="41">
        <v>10664.875319999999</v>
      </c>
      <c r="O636" s="41">
        <v>1046.185522</v>
      </c>
      <c r="P636" s="44">
        <v>465.72808320000001</v>
      </c>
      <c r="Q636" s="41">
        <v>370.29302419999999</v>
      </c>
      <c r="R636" s="39">
        <v>1</v>
      </c>
      <c r="S636" s="40">
        <v>0.39924526199999999</v>
      </c>
      <c r="T636" s="39">
        <v>6</v>
      </c>
      <c r="U636" s="40">
        <v>9.6397740000000003E-3</v>
      </c>
      <c r="V636" s="45" t="str">
        <f t="shared" si="9"/>
        <v/>
      </c>
    </row>
    <row r="637" spans="1:22" x14ac:dyDescent="0.35">
      <c r="A637" s="39">
        <v>2</v>
      </c>
      <c r="B637" s="39">
        <v>100</v>
      </c>
      <c r="C637" s="39">
        <v>8000</v>
      </c>
      <c r="D637" s="40">
        <v>1</v>
      </c>
      <c r="E637" s="42">
        <v>0</v>
      </c>
      <c r="F637" s="39">
        <v>2</v>
      </c>
      <c r="G637" s="41">
        <v>30597.45924</v>
      </c>
      <c r="H637" s="41">
        <v>8000</v>
      </c>
      <c r="I637" s="43">
        <v>8000</v>
      </c>
      <c r="J637" s="41">
        <v>0</v>
      </c>
      <c r="K637" s="40">
        <v>1</v>
      </c>
      <c r="L637" s="41"/>
      <c r="M637" s="41">
        <v>10369.840679999999</v>
      </c>
      <c r="N637" s="41">
        <v>10379.651390000001</v>
      </c>
      <c r="O637" s="41">
        <v>1011.930643</v>
      </c>
      <c r="P637" s="44">
        <v>465.72808320000001</v>
      </c>
      <c r="Q637" s="41">
        <v>370.30845099999999</v>
      </c>
      <c r="R637" s="39">
        <v>1</v>
      </c>
      <c r="S637" s="40">
        <v>0.38856775300000002</v>
      </c>
      <c r="T637" s="39">
        <v>10</v>
      </c>
      <c r="U637" s="40">
        <v>3.430022E-3</v>
      </c>
      <c r="V637" s="45" t="str">
        <f t="shared" si="9"/>
        <v/>
      </c>
    </row>
    <row r="638" spans="1:22" x14ac:dyDescent="0.35">
      <c r="A638" s="39">
        <v>2</v>
      </c>
      <c r="B638" s="39">
        <v>100</v>
      </c>
      <c r="C638" s="39">
        <v>8000</v>
      </c>
      <c r="D638" s="40">
        <v>1</v>
      </c>
      <c r="E638" s="42">
        <v>0</v>
      </c>
      <c r="F638" s="39">
        <v>3</v>
      </c>
      <c r="G638" s="41">
        <v>40995.377679999998</v>
      </c>
      <c r="H638" s="41">
        <v>8000</v>
      </c>
      <c r="I638" s="43">
        <v>8000</v>
      </c>
      <c r="J638" s="41">
        <v>0</v>
      </c>
      <c r="K638" s="40">
        <v>1</v>
      </c>
      <c r="L638" s="41"/>
      <c r="M638" s="41">
        <v>15041.15646</v>
      </c>
      <c r="N638" s="41">
        <v>15060.03104</v>
      </c>
      <c r="O638" s="41">
        <v>2058.1308779999999</v>
      </c>
      <c r="P638" s="44">
        <v>465.72808320000001</v>
      </c>
      <c r="Q638" s="41">
        <v>370.3312143</v>
      </c>
      <c r="R638" s="39">
        <v>1</v>
      </c>
      <c r="S638" s="40">
        <v>0.56378024699999996</v>
      </c>
      <c r="T638" s="39">
        <v>4</v>
      </c>
      <c r="U638" s="40">
        <v>9.1326259999999996E-3</v>
      </c>
      <c r="V638" s="45">
        <f t="shared" si="9"/>
        <v>0.33660093757336246</v>
      </c>
    </row>
    <row r="639" spans="1:22" x14ac:dyDescent="0.35">
      <c r="A639" s="39">
        <v>3</v>
      </c>
      <c r="B639" s="39">
        <v>10</v>
      </c>
      <c r="C639" s="39">
        <v>1000</v>
      </c>
      <c r="D639" s="40">
        <v>1</v>
      </c>
      <c r="E639" s="42">
        <v>0</v>
      </c>
      <c r="F639" s="39">
        <v>1</v>
      </c>
      <c r="G639" s="41">
        <v>22100.419430000002</v>
      </c>
      <c r="H639" s="41">
        <v>4000</v>
      </c>
      <c r="I639" s="43">
        <v>4000</v>
      </c>
      <c r="J639" s="41">
        <v>0</v>
      </c>
      <c r="K639" s="40">
        <v>1</v>
      </c>
      <c r="L639" s="41"/>
      <c r="M639" s="41">
        <v>8880.7394120000008</v>
      </c>
      <c r="N639" s="41">
        <v>5620.3273099999997</v>
      </c>
      <c r="O639" s="41">
        <v>2076.973223</v>
      </c>
      <c r="P639" s="44">
        <v>582.49031109999999</v>
      </c>
      <c r="Q639" s="41">
        <v>939.88917649999996</v>
      </c>
      <c r="R639" s="39">
        <v>4</v>
      </c>
      <c r="S639" s="40">
        <v>0.84547251700000003</v>
      </c>
      <c r="T639" s="39">
        <v>44</v>
      </c>
      <c r="U639" s="40">
        <v>1.5314479999999999E-3</v>
      </c>
      <c r="V639" s="45" t="str">
        <f t="shared" si="9"/>
        <v/>
      </c>
    </row>
    <row r="640" spans="1:22" x14ac:dyDescent="0.35">
      <c r="A640" s="39">
        <v>3</v>
      </c>
      <c r="B640" s="39">
        <v>10</v>
      </c>
      <c r="C640" s="39">
        <v>1000</v>
      </c>
      <c r="D640" s="40">
        <v>1</v>
      </c>
      <c r="E640" s="42">
        <v>0</v>
      </c>
      <c r="F640" s="39">
        <v>2</v>
      </c>
      <c r="G640" s="41">
        <v>22177.933089999999</v>
      </c>
      <c r="H640" s="41">
        <v>3000</v>
      </c>
      <c r="I640" s="43">
        <v>3000</v>
      </c>
      <c r="J640" s="41">
        <v>0</v>
      </c>
      <c r="K640" s="40">
        <v>1</v>
      </c>
      <c r="L640" s="41"/>
      <c r="M640" s="41">
        <v>10157.700440000001</v>
      </c>
      <c r="N640" s="41">
        <v>5810.7027360000002</v>
      </c>
      <c r="O640" s="41">
        <v>1805.6716899999999</v>
      </c>
      <c r="P640" s="44">
        <v>582.49031109999999</v>
      </c>
      <c r="Q640" s="41">
        <v>821.36791170000004</v>
      </c>
      <c r="R640" s="39">
        <v>3</v>
      </c>
      <c r="S640" s="40">
        <v>0.87411091799999996</v>
      </c>
      <c r="T640" s="39">
        <v>13</v>
      </c>
      <c r="U640" s="40">
        <v>9.9786779999999995E-3</v>
      </c>
      <c r="V640" s="45" t="str">
        <f t="shared" si="9"/>
        <v/>
      </c>
    </row>
    <row r="641" spans="1:22" x14ac:dyDescent="0.35">
      <c r="A641" s="39">
        <v>3</v>
      </c>
      <c r="B641" s="39">
        <v>10</v>
      </c>
      <c r="C641" s="39">
        <v>1000</v>
      </c>
      <c r="D641" s="40">
        <v>1</v>
      </c>
      <c r="E641" s="42">
        <v>0</v>
      </c>
      <c r="F641" s="39">
        <v>3</v>
      </c>
      <c r="G641" s="41">
        <v>32048.280340000001</v>
      </c>
      <c r="H641" s="41">
        <v>7000</v>
      </c>
      <c r="I641" s="43">
        <v>7000</v>
      </c>
      <c r="J641" s="41">
        <v>0</v>
      </c>
      <c r="K641" s="40">
        <v>1</v>
      </c>
      <c r="L641" s="41"/>
      <c r="M641" s="41">
        <v>12153.749030000001</v>
      </c>
      <c r="N641" s="41">
        <v>5632.8508609999999</v>
      </c>
      <c r="O641" s="41">
        <v>5444.2596380000005</v>
      </c>
      <c r="P641" s="44">
        <v>582.49031109999999</v>
      </c>
      <c r="Q641" s="41">
        <v>1234.930503</v>
      </c>
      <c r="R641" s="39">
        <v>7</v>
      </c>
      <c r="S641" s="40">
        <v>0.84735644899999996</v>
      </c>
      <c r="T641" s="39">
        <v>27</v>
      </c>
      <c r="U641" s="40">
        <v>4.8246340000000004E-3</v>
      </c>
      <c r="V641" s="45">
        <f t="shared" si="9"/>
        <v>0.27620883533270174</v>
      </c>
    </row>
    <row r="642" spans="1:22" x14ac:dyDescent="0.35">
      <c r="A642" s="39">
        <v>3</v>
      </c>
      <c r="B642" s="39">
        <v>10</v>
      </c>
      <c r="C642" s="39">
        <v>2000</v>
      </c>
      <c r="D642" s="40">
        <v>1</v>
      </c>
      <c r="E642" s="42">
        <v>0</v>
      </c>
      <c r="F642" s="39">
        <v>1</v>
      </c>
      <c r="G642" s="41">
        <v>25372.71168</v>
      </c>
      <c r="H642" s="41">
        <v>6000</v>
      </c>
      <c r="I642" s="43">
        <v>6000</v>
      </c>
      <c r="J642" s="41">
        <v>0</v>
      </c>
      <c r="K642" s="40">
        <v>1</v>
      </c>
      <c r="L642" s="41"/>
      <c r="M642" s="41">
        <v>10341.609769999999</v>
      </c>
      <c r="N642" s="41">
        <v>5820.8092710000001</v>
      </c>
      <c r="O642" s="41">
        <v>1806.634241</v>
      </c>
      <c r="P642" s="44">
        <v>582.49031109999999</v>
      </c>
      <c r="Q642" s="41">
        <v>821.1680877</v>
      </c>
      <c r="R642" s="39">
        <v>3</v>
      </c>
      <c r="S642" s="40">
        <v>0.87563125600000002</v>
      </c>
      <c r="T642" s="39">
        <v>22</v>
      </c>
      <c r="U642" s="40">
        <v>8.4840499999999999E-3</v>
      </c>
      <c r="V642" s="45" t="str">
        <f t="shared" si="9"/>
        <v/>
      </c>
    </row>
    <row r="643" spans="1:22" x14ac:dyDescent="0.35">
      <c r="A643" s="39">
        <v>3</v>
      </c>
      <c r="B643" s="39">
        <v>10</v>
      </c>
      <c r="C643" s="39">
        <v>2000</v>
      </c>
      <c r="D643" s="40">
        <v>1</v>
      </c>
      <c r="E643" s="42">
        <v>0</v>
      </c>
      <c r="F643" s="39">
        <v>2</v>
      </c>
      <c r="G643" s="41">
        <v>25254.39171</v>
      </c>
      <c r="H643" s="41">
        <v>6000</v>
      </c>
      <c r="I643" s="43">
        <v>6000</v>
      </c>
      <c r="J643" s="41">
        <v>0</v>
      </c>
      <c r="K643" s="40">
        <v>1</v>
      </c>
      <c r="L643" s="41"/>
      <c r="M643" s="41">
        <v>10171.34707</v>
      </c>
      <c r="N643" s="41">
        <v>5877.341934</v>
      </c>
      <c r="O643" s="41">
        <v>1803.661055</v>
      </c>
      <c r="P643" s="44">
        <v>582.49031109999999</v>
      </c>
      <c r="Q643" s="41">
        <v>819.55134450000003</v>
      </c>
      <c r="R643" s="39">
        <v>3</v>
      </c>
      <c r="S643" s="40">
        <v>0.88413553199999995</v>
      </c>
      <c r="T643" s="39">
        <v>16</v>
      </c>
      <c r="U643" s="40">
        <v>8.1092539999999998E-3</v>
      </c>
      <c r="V643" s="45" t="str">
        <f t="shared" ref="V643:V706" si="10">IF($F643&lt;&gt;3,"",(
SUMIFS($G:$G,$A:$A,$A643,$B:$B,$B643,$C:$C,$C643,$D:$D,$D643,$E:$E,$E643,$F:$F,1)
+
SUMIFS($G:$G,$A:$A,$A643,$B:$B,$B643,$C:$C,$C643,$D:$D,$D643,$E:$E,$E643,$F:$F,2)
-
$G643
)
/
(
SUMIFS($G:$G,$A:$A,$A643,$B:$B,$B643,$C:$C,$C643,$D:$D,$D643,$E:$E,$E643,$F:$F,1)
+
SUMIFS($G:$G,$A:$A,$A643,$B:$B,$B643,$C:$C,$C643,$D:$D,$D643,$E:$E,$E643,$F:$F,2)
))</f>
        <v/>
      </c>
    </row>
    <row r="644" spans="1:22" x14ac:dyDescent="0.35">
      <c r="A644" s="39">
        <v>3</v>
      </c>
      <c r="B644" s="39">
        <v>10</v>
      </c>
      <c r="C644" s="39">
        <v>2000</v>
      </c>
      <c r="D644" s="40">
        <v>1</v>
      </c>
      <c r="E644" s="42">
        <v>0</v>
      </c>
      <c r="F644" s="39">
        <v>3</v>
      </c>
      <c r="G644" s="41">
        <v>37064.666270000002</v>
      </c>
      <c r="H644" s="41">
        <v>8000</v>
      </c>
      <c r="I644" s="43">
        <v>8000</v>
      </c>
      <c r="J644" s="41">
        <v>0</v>
      </c>
      <c r="K644" s="40">
        <v>1</v>
      </c>
      <c r="L644" s="41"/>
      <c r="M644" s="41">
        <v>17321.485290000001</v>
      </c>
      <c r="N644" s="41">
        <v>6063.0324890000002</v>
      </c>
      <c r="O644" s="41">
        <v>4154.5651950000001</v>
      </c>
      <c r="P644" s="44">
        <v>582.49031109999999</v>
      </c>
      <c r="Q644" s="41">
        <v>943.09298639999997</v>
      </c>
      <c r="R644" s="39">
        <v>4</v>
      </c>
      <c r="S644" s="40">
        <v>0.91206918299999995</v>
      </c>
      <c r="T644" s="39">
        <v>35</v>
      </c>
      <c r="U644" s="40">
        <v>4.8403220000000002E-3</v>
      </c>
      <c r="V644" s="45">
        <f t="shared" si="10"/>
        <v>0.26788886212832175</v>
      </c>
    </row>
    <row r="645" spans="1:22" x14ac:dyDescent="0.35">
      <c r="A645" s="39">
        <v>3</v>
      </c>
      <c r="B645" s="39">
        <v>10</v>
      </c>
      <c r="C645" s="39">
        <v>4000</v>
      </c>
      <c r="D645" s="40">
        <v>1</v>
      </c>
      <c r="E645" s="42">
        <v>0</v>
      </c>
      <c r="F645" s="39">
        <v>1</v>
      </c>
      <c r="G645" s="41">
        <v>29839.525099999999</v>
      </c>
      <c r="H645" s="41">
        <v>8000</v>
      </c>
      <c r="I645" s="43">
        <v>8000</v>
      </c>
      <c r="J645" s="41">
        <v>0</v>
      </c>
      <c r="K645" s="40">
        <v>1</v>
      </c>
      <c r="L645" s="41"/>
      <c r="M645" s="41">
        <v>12841.460660000001</v>
      </c>
      <c r="N645" s="41">
        <v>6268.5679630000004</v>
      </c>
      <c r="O645" s="41">
        <v>1476.31206</v>
      </c>
      <c r="P645" s="44">
        <v>582.49031109999999</v>
      </c>
      <c r="Q645" s="41">
        <v>670.6941051</v>
      </c>
      <c r="R645" s="39">
        <v>2</v>
      </c>
      <c r="S645" s="40">
        <v>0.94298812899999995</v>
      </c>
      <c r="T645" s="39">
        <v>16</v>
      </c>
      <c r="U645" s="40">
        <v>7.6342650000000003E-3</v>
      </c>
      <c r="V645" s="45" t="str">
        <f t="shared" si="10"/>
        <v/>
      </c>
    </row>
    <row r="646" spans="1:22" x14ac:dyDescent="0.35">
      <c r="A646" s="39">
        <v>3</v>
      </c>
      <c r="B646" s="39">
        <v>10</v>
      </c>
      <c r="C646" s="39">
        <v>4000</v>
      </c>
      <c r="D646" s="40">
        <v>1</v>
      </c>
      <c r="E646" s="42">
        <v>0</v>
      </c>
      <c r="F646" s="39">
        <v>2</v>
      </c>
      <c r="G646" s="41">
        <v>29846.868589999998</v>
      </c>
      <c r="H646" s="41">
        <v>8000</v>
      </c>
      <c r="I646" s="43">
        <v>8000</v>
      </c>
      <c r="J646" s="41">
        <v>0</v>
      </c>
      <c r="K646" s="40">
        <v>1</v>
      </c>
      <c r="L646" s="41"/>
      <c r="M646" s="41">
        <v>13039.87802</v>
      </c>
      <c r="N646" s="41">
        <v>6116.4390169999997</v>
      </c>
      <c r="O646" s="41">
        <v>1448.303463</v>
      </c>
      <c r="P646" s="44">
        <v>582.49031109999999</v>
      </c>
      <c r="Q646" s="41">
        <v>659.75777459999995</v>
      </c>
      <c r="R646" s="39">
        <v>2</v>
      </c>
      <c r="S646" s="40">
        <v>0.92010319100000004</v>
      </c>
      <c r="T646" s="39">
        <v>12</v>
      </c>
      <c r="U646" s="40">
        <v>8.7018559999999991E-3</v>
      </c>
      <c r="V646" s="45" t="str">
        <f t="shared" si="10"/>
        <v/>
      </c>
    </row>
    <row r="647" spans="1:22" x14ac:dyDescent="0.35">
      <c r="A647" s="39">
        <v>3</v>
      </c>
      <c r="B647" s="39">
        <v>10</v>
      </c>
      <c r="C647" s="39">
        <v>4000</v>
      </c>
      <c r="D647" s="40">
        <v>1</v>
      </c>
      <c r="E647" s="42">
        <v>0</v>
      </c>
      <c r="F647" s="39">
        <v>3</v>
      </c>
      <c r="G647" s="41">
        <v>43337.227339999998</v>
      </c>
      <c r="H647" s="41">
        <v>12000</v>
      </c>
      <c r="I647" s="43">
        <v>12000</v>
      </c>
      <c r="J647" s="41">
        <v>0</v>
      </c>
      <c r="K647" s="40">
        <v>1</v>
      </c>
      <c r="L647" s="41"/>
      <c r="M647" s="41">
        <v>20205.310109999999</v>
      </c>
      <c r="N647" s="41">
        <v>6117.96101</v>
      </c>
      <c r="O647" s="41">
        <v>3611.5897949999999</v>
      </c>
      <c r="P647" s="44">
        <v>582.49031109999999</v>
      </c>
      <c r="Q647" s="41">
        <v>819.87611709999999</v>
      </c>
      <c r="R647" s="39">
        <v>3</v>
      </c>
      <c r="S647" s="40">
        <v>0.92033214600000002</v>
      </c>
      <c r="T647" s="39">
        <v>20</v>
      </c>
      <c r="U647" s="40">
        <v>7.9370699999999992E-3</v>
      </c>
      <c r="V647" s="45">
        <f t="shared" si="10"/>
        <v>0.27391781173636526</v>
      </c>
    </row>
    <row r="648" spans="1:22" x14ac:dyDescent="0.35">
      <c r="A648" s="39">
        <v>3</v>
      </c>
      <c r="B648" s="39">
        <v>10</v>
      </c>
      <c r="C648" s="39">
        <v>8000</v>
      </c>
      <c r="D648" s="40">
        <v>1</v>
      </c>
      <c r="E648" s="42">
        <v>0</v>
      </c>
      <c r="F648" s="39">
        <v>1</v>
      </c>
      <c r="G648" s="41">
        <v>34407.328479999996</v>
      </c>
      <c r="H648" s="41">
        <v>8000</v>
      </c>
      <c r="I648" s="43">
        <v>8000</v>
      </c>
      <c r="J648" s="41">
        <v>0</v>
      </c>
      <c r="K648" s="40">
        <v>1</v>
      </c>
      <c r="L648" s="41"/>
      <c r="M648" s="41">
        <v>17893.60382</v>
      </c>
      <c r="N648" s="41">
        <v>6412.6662379999998</v>
      </c>
      <c r="O648" s="41">
        <v>1044.2717560000001</v>
      </c>
      <c r="P648" s="44">
        <v>582.49031109999999</v>
      </c>
      <c r="Q648" s="41">
        <v>474.2963527</v>
      </c>
      <c r="R648" s="39">
        <v>1</v>
      </c>
      <c r="S648" s="40">
        <v>0.96466500300000002</v>
      </c>
      <c r="T648" s="39">
        <v>8</v>
      </c>
      <c r="U648" s="40">
        <v>8.8100279999999993E-3</v>
      </c>
      <c r="V648" s="45" t="str">
        <f t="shared" si="10"/>
        <v/>
      </c>
    </row>
    <row r="649" spans="1:22" x14ac:dyDescent="0.35">
      <c r="A649" s="39">
        <v>3</v>
      </c>
      <c r="B649" s="39">
        <v>10</v>
      </c>
      <c r="C649" s="39">
        <v>8000</v>
      </c>
      <c r="D649" s="40">
        <v>1</v>
      </c>
      <c r="E649" s="42">
        <v>0</v>
      </c>
      <c r="F649" s="39">
        <v>2</v>
      </c>
      <c r="G649" s="41">
        <v>34470.220950000003</v>
      </c>
      <c r="H649" s="41">
        <v>8000</v>
      </c>
      <c r="I649" s="43">
        <v>8000</v>
      </c>
      <c r="J649" s="41">
        <v>0</v>
      </c>
      <c r="K649" s="40">
        <v>1</v>
      </c>
      <c r="L649" s="41"/>
      <c r="M649" s="41">
        <v>17925.291689999998</v>
      </c>
      <c r="N649" s="41">
        <v>6444.8445650000003</v>
      </c>
      <c r="O649" s="41">
        <v>1043.048172</v>
      </c>
      <c r="P649" s="44">
        <v>582.49031109999999</v>
      </c>
      <c r="Q649" s="41">
        <v>474.54621509999998</v>
      </c>
      <c r="R649" s="39">
        <v>1</v>
      </c>
      <c r="S649" s="40">
        <v>0.96950562699999998</v>
      </c>
      <c r="T649" s="39">
        <v>14</v>
      </c>
      <c r="U649" s="40">
        <v>1.18447E-5</v>
      </c>
      <c r="V649" s="45" t="str">
        <f t="shared" si="10"/>
        <v/>
      </c>
    </row>
    <row r="650" spans="1:22" x14ac:dyDescent="0.35">
      <c r="A650" s="39">
        <v>3</v>
      </c>
      <c r="B650" s="39">
        <v>10</v>
      </c>
      <c r="C650" s="39">
        <v>8000</v>
      </c>
      <c r="D650" s="40">
        <v>1</v>
      </c>
      <c r="E650" s="42">
        <v>0</v>
      </c>
      <c r="F650" s="39">
        <v>3</v>
      </c>
      <c r="G650" s="41">
        <v>52238.452770000004</v>
      </c>
      <c r="H650" s="41">
        <v>16000</v>
      </c>
      <c r="I650" s="43">
        <v>16000</v>
      </c>
      <c r="J650" s="41">
        <v>0</v>
      </c>
      <c r="K650" s="40">
        <v>1</v>
      </c>
      <c r="L650" s="41"/>
      <c r="M650" s="41">
        <v>25744.75303</v>
      </c>
      <c r="N650" s="41">
        <v>6352.2554609999997</v>
      </c>
      <c r="O650" s="41">
        <v>2899.196019</v>
      </c>
      <c r="P650" s="44">
        <v>582.49031109999999</v>
      </c>
      <c r="Q650" s="41">
        <v>659.75795449999998</v>
      </c>
      <c r="R650" s="39">
        <v>2</v>
      </c>
      <c r="S650" s="40">
        <v>0.955577338</v>
      </c>
      <c r="T650" s="39">
        <v>13</v>
      </c>
      <c r="U650" s="40">
        <v>6.0329770000000001E-3</v>
      </c>
      <c r="V650" s="45">
        <f t="shared" si="10"/>
        <v>0.2415750385676867</v>
      </c>
    </row>
    <row r="651" spans="1:22" x14ac:dyDescent="0.35">
      <c r="A651" s="39">
        <v>3</v>
      </c>
      <c r="B651" s="39">
        <v>40</v>
      </c>
      <c r="C651" s="39">
        <v>1000</v>
      </c>
      <c r="D651" s="40">
        <v>1</v>
      </c>
      <c r="E651" s="42">
        <v>0</v>
      </c>
      <c r="F651" s="39">
        <v>1</v>
      </c>
      <c r="G651" s="41">
        <v>21360.056329999999</v>
      </c>
      <c r="H651" s="41">
        <v>3000</v>
      </c>
      <c r="I651" s="43">
        <v>3000</v>
      </c>
      <c r="J651" s="41">
        <v>0</v>
      </c>
      <c r="K651" s="40">
        <v>1</v>
      </c>
      <c r="L651" s="41"/>
      <c r="M651" s="41">
        <v>7800.6000679999997</v>
      </c>
      <c r="N651" s="41">
        <v>7348.5803150000002</v>
      </c>
      <c r="O651" s="41">
        <v>1807.15948</v>
      </c>
      <c r="P651" s="44">
        <v>582.49031109999999</v>
      </c>
      <c r="Q651" s="41">
        <v>821.22615540000004</v>
      </c>
      <c r="R651" s="39">
        <v>3</v>
      </c>
      <c r="S651" s="40">
        <v>0.69341569999999997</v>
      </c>
      <c r="T651" s="39">
        <v>40</v>
      </c>
      <c r="U651" s="40">
        <v>2.0496860000000002E-3</v>
      </c>
      <c r="V651" s="45" t="str">
        <f t="shared" si="10"/>
        <v/>
      </c>
    </row>
    <row r="652" spans="1:22" x14ac:dyDescent="0.35">
      <c r="A652" s="39">
        <v>3</v>
      </c>
      <c r="B652" s="39">
        <v>40</v>
      </c>
      <c r="C652" s="39">
        <v>1000</v>
      </c>
      <c r="D652" s="40">
        <v>1</v>
      </c>
      <c r="E652" s="42">
        <v>0</v>
      </c>
      <c r="F652" s="39">
        <v>2</v>
      </c>
      <c r="G652" s="41">
        <v>21333.791219999999</v>
      </c>
      <c r="H652" s="41">
        <v>3000</v>
      </c>
      <c r="I652" s="43">
        <v>3000</v>
      </c>
      <c r="J652" s="41">
        <v>0</v>
      </c>
      <c r="K652" s="40">
        <v>1</v>
      </c>
      <c r="L652" s="41"/>
      <c r="M652" s="41">
        <v>7746.3480490000002</v>
      </c>
      <c r="N652" s="41">
        <v>7378.5688650000002</v>
      </c>
      <c r="O652" s="41">
        <v>1805.2153900000001</v>
      </c>
      <c r="P652" s="44">
        <v>582.49031109999999</v>
      </c>
      <c r="Q652" s="41">
        <v>821.16860080000004</v>
      </c>
      <c r="R652" s="39">
        <v>3</v>
      </c>
      <c r="S652" s="40">
        <v>0.69624543500000002</v>
      </c>
      <c r="T652" s="39">
        <v>26</v>
      </c>
      <c r="U652" s="40">
        <v>9.5239810000000008E-3</v>
      </c>
      <c r="V652" s="45" t="str">
        <f t="shared" si="10"/>
        <v/>
      </c>
    </row>
    <row r="653" spans="1:22" x14ac:dyDescent="0.35">
      <c r="A653" s="39">
        <v>3</v>
      </c>
      <c r="B653" s="39">
        <v>40</v>
      </c>
      <c r="C653" s="39">
        <v>1000</v>
      </c>
      <c r="D653" s="40">
        <v>1</v>
      </c>
      <c r="E653" s="42">
        <v>0</v>
      </c>
      <c r="F653" s="39">
        <v>3</v>
      </c>
      <c r="G653" s="41">
        <v>29892.08914</v>
      </c>
      <c r="H653" s="41">
        <v>5000</v>
      </c>
      <c r="I653" s="43">
        <v>5000</v>
      </c>
      <c r="J653" s="41">
        <v>0</v>
      </c>
      <c r="K653" s="40">
        <v>1</v>
      </c>
      <c r="L653" s="41"/>
      <c r="M653" s="41">
        <v>10206.489970000001</v>
      </c>
      <c r="N653" s="41">
        <v>8406.3506280000001</v>
      </c>
      <c r="O653" s="41">
        <v>4641.3474249999999</v>
      </c>
      <c r="P653" s="44">
        <v>582.49031109999999</v>
      </c>
      <c r="Q653" s="41">
        <v>1055.410807</v>
      </c>
      <c r="R653" s="39">
        <v>5</v>
      </c>
      <c r="S653" s="40">
        <v>0.79322743399999995</v>
      </c>
      <c r="T653" s="39">
        <v>34</v>
      </c>
      <c r="U653" s="40">
        <v>9.9230180000000005E-3</v>
      </c>
      <c r="V653" s="45">
        <f t="shared" si="10"/>
        <v>0.29985019258354473</v>
      </c>
    </row>
    <row r="654" spans="1:22" x14ac:dyDescent="0.35">
      <c r="A654" s="39">
        <v>3</v>
      </c>
      <c r="B654" s="39">
        <v>40</v>
      </c>
      <c r="C654" s="39">
        <v>2000</v>
      </c>
      <c r="D654" s="40">
        <v>1</v>
      </c>
      <c r="E654" s="42">
        <v>0</v>
      </c>
      <c r="F654" s="39">
        <v>1</v>
      </c>
      <c r="G654" s="41">
        <v>24151.31897</v>
      </c>
      <c r="H654" s="41">
        <v>4000</v>
      </c>
      <c r="I654" s="43">
        <v>4000</v>
      </c>
      <c r="J654" s="41">
        <v>0</v>
      </c>
      <c r="K654" s="40">
        <v>1</v>
      </c>
      <c r="L654" s="41"/>
      <c r="M654" s="41">
        <v>9166.0425899999991</v>
      </c>
      <c r="N654" s="41">
        <v>8261.7772249999998</v>
      </c>
      <c r="O654" s="41">
        <v>1471.633859</v>
      </c>
      <c r="P654" s="44">
        <v>582.49031109999999</v>
      </c>
      <c r="Q654" s="41">
        <v>669.37498370000003</v>
      </c>
      <c r="R654" s="39">
        <v>2</v>
      </c>
      <c r="S654" s="40">
        <v>0.77958541599999998</v>
      </c>
      <c r="T654" s="39">
        <v>82</v>
      </c>
      <c r="U654" s="40">
        <v>7.6295579999999998E-3</v>
      </c>
      <c r="V654" s="45" t="str">
        <f t="shared" si="10"/>
        <v/>
      </c>
    </row>
    <row r="655" spans="1:22" x14ac:dyDescent="0.35">
      <c r="A655" s="39">
        <v>3</v>
      </c>
      <c r="B655" s="39">
        <v>40</v>
      </c>
      <c r="C655" s="39">
        <v>2000</v>
      </c>
      <c r="D655" s="40">
        <v>1</v>
      </c>
      <c r="E655" s="42">
        <v>0</v>
      </c>
      <c r="F655" s="39">
        <v>2</v>
      </c>
      <c r="G655" s="41">
        <v>24157.093560000001</v>
      </c>
      <c r="H655" s="41">
        <v>4000</v>
      </c>
      <c r="I655" s="43">
        <v>4000</v>
      </c>
      <c r="J655" s="41">
        <v>0</v>
      </c>
      <c r="K655" s="40">
        <v>1</v>
      </c>
      <c r="L655" s="41"/>
      <c r="M655" s="41">
        <v>9246.6877779999995</v>
      </c>
      <c r="N655" s="41">
        <v>8218.0730700000004</v>
      </c>
      <c r="O655" s="41">
        <v>1449.2935500000001</v>
      </c>
      <c r="P655" s="44">
        <v>582.49031109999999</v>
      </c>
      <c r="Q655" s="41">
        <v>660.54885190000005</v>
      </c>
      <c r="R655" s="39">
        <v>2</v>
      </c>
      <c r="S655" s="40">
        <v>0.77546146999999999</v>
      </c>
      <c r="T655" s="39">
        <v>39</v>
      </c>
      <c r="U655" s="40">
        <v>9.2820709999999994E-3</v>
      </c>
      <c r="V655" s="45" t="str">
        <f t="shared" si="10"/>
        <v/>
      </c>
    </row>
    <row r="656" spans="1:22" x14ac:dyDescent="0.35">
      <c r="A656" s="39">
        <v>3</v>
      </c>
      <c r="B656" s="39">
        <v>40</v>
      </c>
      <c r="C656" s="39">
        <v>2000</v>
      </c>
      <c r="D656" s="40">
        <v>1</v>
      </c>
      <c r="E656" s="42">
        <v>0</v>
      </c>
      <c r="F656" s="39">
        <v>3</v>
      </c>
      <c r="G656" s="41">
        <v>33354.294900000001</v>
      </c>
      <c r="H656" s="41">
        <v>6000</v>
      </c>
      <c r="I656" s="43">
        <v>6000</v>
      </c>
      <c r="J656" s="41">
        <v>0</v>
      </c>
      <c r="K656" s="40">
        <v>1</v>
      </c>
      <c r="L656" s="41"/>
      <c r="M656" s="41">
        <v>13177.248600000001</v>
      </c>
      <c r="N656" s="41">
        <v>9160.1383999999998</v>
      </c>
      <c r="O656" s="41">
        <v>3613.4958959999999</v>
      </c>
      <c r="P656" s="44">
        <v>582.49031109999999</v>
      </c>
      <c r="Q656" s="41">
        <v>820.92169679999995</v>
      </c>
      <c r="R656" s="39">
        <v>3</v>
      </c>
      <c r="S656" s="40">
        <v>0.86435522399999998</v>
      </c>
      <c r="T656" s="39">
        <v>26</v>
      </c>
      <c r="U656" s="40">
        <v>9.2350309999999994E-3</v>
      </c>
      <c r="V656" s="45">
        <f t="shared" si="10"/>
        <v>0.30955514468030482</v>
      </c>
    </row>
    <row r="657" spans="1:22" x14ac:dyDescent="0.35">
      <c r="A657" s="39">
        <v>3</v>
      </c>
      <c r="B657" s="39">
        <v>40</v>
      </c>
      <c r="C657" s="39">
        <v>4000</v>
      </c>
      <c r="D657" s="40">
        <v>1</v>
      </c>
      <c r="E657" s="42">
        <v>0</v>
      </c>
      <c r="F657" s="39">
        <v>1</v>
      </c>
      <c r="G657" s="41">
        <v>27250.887449999998</v>
      </c>
      <c r="H657" s="41">
        <v>4000</v>
      </c>
      <c r="I657" s="43">
        <v>4000</v>
      </c>
      <c r="J657" s="41">
        <v>0</v>
      </c>
      <c r="K657" s="40">
        <v>1</v>
      </c>
      <c r="L657" s="41"/>
      <c r="M657" s="41">
        <v>11985.058000000001</v>
      </c>
      <c r="N657" s="41">
        <v>9164.7724230000003</v>
      </c>
      <c r="O657" s="41">
        <v>1044.271395</v>
      </c>
      <c r="P657" s="44">
        <v>582.49031109999999</v>
      </c>
      <c r="Q657" s="41">
        <v>474.29532130000001</v>
      </c>
      <c r="R657" s="39">
        <v>1</v>
      </c>
      <c r="S657" s="40">
        <v>0.86479249300000005</v>
      </c>
      <c r="T657" s="39">
        <v>9</v>
      </c>
      <c r="U657" s="40">
        <v>8.8934949999999995E-3</v>
      </c>
      <c r="V657" s="45" t="str">
        <f t="shared" si="10"/>
        <v/>
      </c>
    </row>
    <row r="658" spans="1:22" x14ac:dyDescent="0.35">
      <c r="A658" s="39">
        <v>3</v>
      </c>
      <c r="B658" s="39">
        <v>40</v>
      </c>
      <c r="C658" s="39">
        <v>4000</v>
      </c>
      <c r="D658" s="40">
        <v>1</v>
      </c>
      <c r="E658" s="42">
        <v>0</v>
      </c>
      <c r="F658" s="39">
        <v>2</v>
      </c>
      <c r="G658" s="41">
        <v>27423.218850000001</v>
      </c>
      <c r="H658" s="41">
        <v>4000</v>
      </c>
      <c r="I658" s="43">
        <v>4000</v>
      </c>
      <c r="J658" s="41">
        <v>0</v>
      </c>
      <c r="K658" s="40">
        <v>1</v>
      </c>
      <c r="L658" s="41"/>
      <c r="M658" s="41">
        <v>12153.850640000001</v>
      </c>
      <c r="N658" s="41">
        <v>9169.6716710000001</v>
      </c>
      <c r="O658" s="41">
        <v>1042.899555</v>
      </c>
      <c r="P658" s="44">
        <v>582.49031109999999</v>
      </c>
      <c r="Q658" s="41">
        <v>474.30666930000001</v>
      </c>
      <c r="R658" s="39">
        <v>1</v>
      </c>
      <c r="S658" s="40">
        <v>0.865254788</v>
      </c>
      <c r="T658" s="39">
        <v>21</v>
      </c>
      <c r="U658" s="40">
        <v>5.2651130000000001E-3</v>
      </c>
      <c r="V658" s="45" t="str">
        <f t="shared" si="10"/>
        <v/>
      </c>
    </row>
    <row r="659" spans="1:22" x14ac:dyDescent="0.35">
      <c r="A659" s="39">
        <v>3</v>
      </c>
      <c r="B659" s="39">
        <v>40</v>
      </c>
      <c r="C659" s="39">
        <v>4000</v>
      </c>
      <c r="D659" s="40">
        <v>1</v>
      </c>
      <c r="E659" s="42">
        <v>0</v>
      </c>
      <c r="F659" s="39">
        <v>3</v>
      </c>
      <c r="G659" s="41">
        <v>38385.916499999999</v>
      </c>
      <c r="H659" s="41">
        <v>8000</v>
      </c>
      <c r="I659" s="43">
        <v>8000</v>
      </c>
      <c r="J659" s="41">
        <v>0</v>
      </c>
      <c r="K659" s="40">
        <v>1</v>
      </c>
      <c r="L659" s="41"/>
      <c r="M659" s="41">
        <v>16497.458930000001</v>
      </c>
      <c r="N659" s="41">
        <v>9687.5891449999999</v>
      </c>
      <c r="O659" s="41">
        <v>2947.8427860000002</v>
      </c>
      <c r="P659" s="44">
        <v>582.49031109999999</v>
      </c>
      <c r="Q659" s="41">
        <v>670.5353255</v>
      </c>
      <c r="R659" s="39">
        <v>2</v>
      </c>
      <c r="S659" s="40">
        <v>0.91412573900000005</v>
      </c>
      <c r="T659" s="39">
        <v>33</v>
      </c>
      <c r="U659" s="40">
        <v>8.4866330000000004E-3</v>
      </c>
      <c r="V659" s="45">
        <f t="shared" si="10"/>
        <v>0.29791414807268646</v>
      </c>
    </row>
    <row r="660" spans="1:22" x14ac:dyDescent="0.35">
      <c r="A660" s="39">
        <v>3</v>
      </c>
      <c r="B660" s="39">
        <v>40</v>
      </c>
      <c r="C660" s="39">
        <v>8000</v>
      </c>
      <c r="D660" s="40">
        <v>1</v>
      </c>
      <c r="E660" s="42">
        <v>0</v>
      </c>
      <c r="F660" s="39">
        <v>1</v>
      </c>
      <c r="G660" s="41">
        <v>31250.884010000002</v>
      </c>
      <c r="H660" s="41">
        <v>8000</v>
      </c>
      <c r="I660" s="43">
        <v>8000</v>
      </c>
      <c r="J660" s="41">
        <v>0</v>
      </c>
      <c r="K660" s="40">
        <v>1</v>
      </c>
      <c r="L660" s="41"/>
      <c r="M660" s="41">
        <v>11985.058000000001</v>
      </c>
      <c r="N660" s="41">
        <v>9164.7724230000003</v>
      </c>
      <c r="O660" s="41">
        <v>1044.2702509999999</v>
      </c>
      <c r="P660" s="44">
        <v>582.49031109999999</v>
      </c>
      <c r="Q660" s="41">
        <v>474.29301939999999</v>
      </c>
      <c r="R660" s="39">
        <v>1</v>
      </c>
      <c r="S660" s="40">
        <v>0.86479249300000005</v>
      </c>
      <c r="T660" s="39">
        <v>9</v>
      </c>
      <c r="U660" s="40">
        <v>7.0853749999999997E-3</v>
      </c>
      <c r="V660" s="45" t="str">
        <f t="shared" si="10"/>
        <v/>
      </c>
    </row>
    <row r="661" spans="1:22" x14ac:dyDescent="0.35">
      <c r="A661" s="39">
        <v>3</v>
      </c>
      <c r="B661" s="39">
        <v>40</v>
      </c>
      <c r="C661" s="39">
        <v>8000</v>
      </c>
      <c r="D661" s="40">
        <v>1</v>
      </c>
      <c r="E661" s="42">
        <v>0</v>
      </c>
      <c r="F661" s="39">
        <v>2</v>
      </c>
      <c r="G661" s="41">
        <v>31423.202809999999</v>
      </c>
      <c r="H661" s="41">
        <v>8000</v>
      </c>
      <c r="I661" s="43">
        <v>8000</v>
      </c>
      <c r="J661" s="41">
        <v>0</v>
      </c>
      <c r="K661" s="40">
        <v>1</v>
      </c>
      <c r="L661" s="41"/>
      <c r="M661" s="41">
        <v>12153.850640000001</v>
      </c>
      <c r="N661" s="41">
        <v>9169.6716710000001</v>
      </c>
      <c r="O661" s="41">
        <v>1042.8943139999999</v>
      </c>
      <c r="P661" s="44">
        <v>582.49031109999999</v>
      </c>
      <c r="Q661" s="41">
        <v>474.29587120000002</v>
      </c>
      <c r="R661" s="39">
        <v>1</v>
      </c>
      <c r="S661" s="40">
        <v>0.865254788</v>
      </c>
      <c r="T661" s="39">
        <v>10</v>
      </c>
      <c r="U661" s="40">
        <v>5.9847879999999996E-3</v>
      </c>
      <c r="V661" s="45" t="str">
        <f t="shared" si="10"/>
        <v/>
      </c>
    </row>
    <row r="662" spans="1:22" x14ac:dyDescent="0.35">
      <c r="A662" s="39">
        <v>3</v>
      </c>
      <c r="B662" s="39">
        <v>40</v>
      </c>
      <c r="C662" s="39">
        <v>8000</v>
      </c>
      <c r="D662" s="40">
        <v>1</v>
      </c>
      <c r="E662" s="42">
        <v>0</v>
      </c>
      <c r="F662" s="39">
        <v>3</v>
      </c>
      <c r="G662" s="41">
        <v>43994.644319999999</v>
      </c>
      <c r="H662" s="41">
        <v>8000</v>
      </c>
      <c r="I662" s="43">
        <v>8000</v>
      </c>
      <c r="J662" s="41">
        <v>0</v>
      </c>
      <c r="K662" s="40">
        <v>1</v>
      </c>
      <c r="L662" s="41"/>
      <c r="M662" s="41">
        <v>22596.127059999999</v>
      </c>
      <c r="N662" s="41">
        <v>10254.558870000001</v>
      </c>
      <c r="O662" s="41">
        <v>2087.1695359999999</v>
      </c>
      <c r="P662" s="44">
        <v>582.49031109999999</v>
      </c>
      <c r="Q662" s="41">
        <v>474.29853839999998</v>
      </c>
      <c r="R662" s="39">
        <v>1</v>
      </c>
      <c r="S662" s="40">
        <v>0.967625285</v>
      </c>
      <c r="T662" s="39">
        <v>17</v>
      </c>
      <c r="U662" s="40">
        <v>4.8223229999999999E-3</v>
      </c>
      <c r="V662" s="45">
        <f t="shared" si="10"/>
        <v>0.29804092006393906</v>
      </c>
    </row>
    <row r="663" spans="1:22" x14ac:dyDescent="0.35">
      <c r="A663" s="39">
        <v>3</v>
      </c>
      <c r="B663" s="39">
        <v>70</v>
      </c>
      <c r="C663" s="39">
        <v>1000</v>
      </c>
      <c r="D663" s="40">
        <v>1</v>
      </c>
      <c r="E663" s="42">
        <v>0</v>
      </c>
      <c r="F663" s="39">
        <v>1</v>
      </c>
      <c r="G663" s="41">
        <v>21320.835340000001</v>
      </c>
      <c r="H663" s="41">
        <v>3000</v>
      </c>
      <c r="I663" s="43">
        <v>3000</v>
      </c>
      <c r="J663" s="41">
        <v>0</v>
      </c>
      <c r="K663" s="40">
        <v>1</v>
      </c>
      <c r="L663" s="41"/>
      <c r="M663" s="41">
        <v>7535.097143</v>
      </c>
      <c r="N663" s="41">
        <v>7575.4454820000001</v>
      </c>
      <c r="O663" s="41">
        <v>1806.634307</v>
      </c>
      <c r="P663" s="44">
        <v>582.49031109999999</v>
      </c>
      <c r="Q663" s="41">
        <v>821.16809260000002</v>
      </c>
      <c r="R663" s="39">
        <v>3</v>
      </c>
      <c r="S663" s="40">
        <v>0.53435016999999996</v>
      </c>
      <c r="T663" s="39">
        <v>75</v>
      </c>
      <c r="U663" s="40">
        <v>4.2929220000000002E-3</v>
      </c>
      <c r="V663" s="45" t="str">
        <f t="shared" si="10"/>
        <v/>
      </c>
    </row>
    <row r="664" spans="1:22" x14ac:dyDescent="0.35">
      <c r="A664" s="39">
        <v>3</v>
      </c>
      <c r="B664" s="39">
        <v>70</v>
      </c>
      <c r="C664" s="39">
        <v>1000</v>
      </c>
      <c r="D664" s="40">
        <v>1</v>
      </c>
      <c r="E664" s="42">
        <v>0</v>
      </c>
      <c r="F664" s="39">
        <v>2</v>
      </c>
      <c r="G664" s="41">
        <v>21249.780770000001</v>
      </c>
      <c r="H664" s="41">
        <v>3000</v>
      </c>
      <c r="I664" s="43">
        <v>3000</v>
      </c>
      <c r="J664" s="41">
        <v>0</v>
      </c>
      <c r="K664" s="40">
        <v>1</v>
      </c>
      <c r="L664" s="41"/>
      <c r="M664" s="41">
        <v>7499.1000469999999</v>
      </c>
      <c r="N664" s="41">
        <v>7541.612185</v>
      </c>
      <c r="O664" s="41">
        <v>1805.351437</v>
      </c>
      <c r="P664" s="44">
        <v>582.49031109999999</v>
      </c>
      <c r="Q664" s="41">
        <v>821.22679389999996</v>
      </c>
      <c r="R664" s="39">
        <v>3</v>
      </c>
      <c r="S664" s="40">
        <v>0.531963666</v>
      </c>
      <c r="T664" s="39">
        <v>47</v>
      </c>
      <c r="U664" s="40">
        <v>9.8943550000000005E-3</v>
      </c>
      <c r="V664" s="45" t="str">
        <f t="shared" si="10"/>
        <v/>
      </c>
    </row>
    <row r="665" spans="1:22" x14ac:dyDescent="0.35">
      <c r="A665" s="39">
        <v>3</v>
      </c>
      <c r="B665" s="39">
        <v>70</v>
      </c>
      <c r="C665" s="39">
        <v>1000</v>
      </c>
      <c r="D665" s="40">
        <v>1</v>
      </c>
      <c r="E665" s="42">
        <v>0</v>
      </c>
      <c r="F665" s="39">
        <v>3</v>
      </c>
      <c r="G665" s="41">
        <v>29540.426019999999</v>
      </c>
      <c r="H665" s="41">
        <v>4000</v>
      </c>
      <c r="I665" s="43">
        <v>4000</v>
      </c>
      <c r="J665" s="41">
        <v>0</v>
      </c>
      <c r="K665" s="40">
        <v>1</v>
      </c>
      <c r="L665" s="41"/>
      <c r="M665" s="41">
        <v>10040.384690000001</v>
      </c>
      <c r="N665" s="41">
        <v>9819.8925949999993</v>
      </c>
      <c r="O665" s="41">
        <v>4154.5653080000002</v>
      </c>
      <c r="P665" s="44">
        <v>582.49031109999999</v>
      </c>
      <c r="Q665" s="41">
        <v>943.0931061</v>
      </c>
      <c r="R665" s="39">
        <v>4</v>
      </c>
      <c r="S665" s="40">
        <v>0.69266702400000002</v>
      </c>
      <c r="T665" s="39">
        <v>150</v>
      </c>
      <c r="U665" s="40">
        <v>5.1737770000000001E-3</v>
      </c>
      <c r="V665" s="45">
        <f t="shared" si="10"/>
        <v>0.30608413221764863</v>
      </c>
    </row>
    <row r="666" spans="1:22" x14ac:dyDescent="0.35">
      <c r="A666" s="39">
        <v>3</v>
      </c>
      <c r="B666" s="39">
        <v>70</v>
      </c>
      <c r="C666" s="39">
        <v>2000</v>
      </c>
      <c r="D666" s="40">
        <v>1</v>
      </c>
      <c r="E666" s="42">
        <v>0</v>
      </c>
      <c r="F666" s="39">
        <v>1</v>
      </c>
      <c r="G666" s="41">
        <v>24015.811610000001</v>
      </c>
      <c r="H666" s="41">
        <v>4000</v>
      </c>
      <c r="I666" s="43">
        <v>4000</v>
      </c>
      <c r="J666" s="41">
        <v>0</v>
      </c>
      <c r="K666" s="40">
        <v>1</v>
      </c>
      <c r="L666" s="41"/>
      <c r="M666" s="41">
        <v>8689.3094309999997</v>
      </c>
      <c r="N666" s="41">
        <v>8642.6988569999994</v>
      </c>
      <c r="O666" s="41">
        <v>1443.663153</v>
      </c>
      <c r="P666" s="44">
        <v>582.49031109999999</v>
      </c>
      <c r="Q666" s="41">
        <v>657.64986139999996</v>
      </c>
      <c r="R666" s="39">
        <v>2</v>
      </c>
      <c r="S666" s="40">
        <v>0.60963115800000001</v>
      </c>
      <c r="T666" s="39">
        <v>26</v>
      </c>
      <c r="U666" s="40">
        <v>9.8329569999999998E-3</v>
      </c>
      <c r="V666" s="45" t="str">
        <f t="shared" si="10"/>
        <v/>
      </c>
    </row>
    <row r="667" spans="1:22" x14ac:dyDescent="0.35">
      <c r="A667" s="39">
        <v>3</v>
      </c>
      <c r="B667" s="39">
        <v>70</v>
      </c>
      <c r="C667" s="39">
        <v>2000</v>
      </c>
      <c r="D667" s="40">
        <v>1</v>
      </c>
      <c r="E667" s="42">
        <v>0</v>
      </c>
      <c r="F667" s="39">
        <v>2</v>
      </c>
      <c r="G667" s="41">
        <v>24217.4054</v>
      </c>
      <c r="H667" s="41">
        <v>6000</v>
      </c>
      <c r="I667" s="43">
        <v>6000</v>
      </c>
      <c r="J667" s="41">
        <v>0</v>
      </c>
      <c r="K667" s="40">
        <v>1</v>
      </c>
      <c r="L667" s="41"/>
      <c r="M667" s="41">
        <v>7485.1303260000004</v>
      </c>
      <c r="N667" s="41">
        <v>7526.3359730000002</v>
      </c>
      <c r="O667" s="41">
        <v>1803.8779790000001</v>
      </c>
      <c r="P667" s="44">
        <v>582.49031109999999</v>
      </c>
      <c r="Q667" s="41">
        <v>819.57081189999997</v>
      </c>
      <c r="R667" s="39">
        <v>3</v>
      </c>
      <c r="S667" s="40">
        <v>0.53088612599999996</v>
      </c>
      <c r="T667" s="39">
        <v>34</v>
      </c>
      <c r="U667" s="40">
        <v>9.1122800000000004E-3</v>
      </c>
      <c r="V667" s="45" t="str">
        <f t="shared" si="10"/>
        <v/>
      </c>
    </row>
    <row r="668" spans="1:22" x14ac:dyDescent="0.35">
      <c r="A668" s="39">
        <v>3</v>
      </c>
      <c r="B668" s="39">
        <v>70</v>
      </c>
      <c r="C668" s="39">
        <v>2000</v>
      </c>
      <c r="D668" s="40">
        <v>1</v>
      </c>
      <c r="E668" s="42">
        <v>0</v>
      </c>
      <c r="F668" s="39">
        <v>3</v>
      </c>
      <c r="G668" s="41">
        <v>32721.712930000002</v>
      </c>
      <c r="H668" s="41">
        <v>6000</v>
      </c>
      <c r="I668" s="43">
        <v>6000</v>
      </c>
      <c r="J668" s="41">
        <v>0</v>
      </c>
      <c r="K668" s="40">
        <v>1</v>
      </c>
      <c r="L668" s="41"/>
      <c r="M668" s="41">
        <v>11189.38149</v>
      </c>
      <c r="N668" s="41">
        <v>10515.42353</v>
      </c>
      <c r="O668" s="41">
        <v>3613.4958959999999</v>
      </c>
      <c r="P668" s="44">
        <v>582.49031109999999</v>
      </c>
      <c r="Q668" s="41">
        <v>820.92169679999995</v>
      </c>
      <c r="R668" s="39">
        <v>3</v>
      </c>
      <c r="S668" s="40">
        <v>0.741727778</v>
      </c>
      <c r="T668" s="39">
        <v>32</v>
      </c>
      <c r="U668" s="40">
        <v>8.8950330000000001E-3</v>
      </c>
      <c r="V668" s="45">
        <f t="shared" si="10"/>
        <v>0.32159381110291813</v>
      </c>
    </row>
    <row r="669" spans="1:22" x14ac:dyDescent="0.35">
      <c r="A669" s="39">
        <v>3</v>
      </c>
      <c r="B669" s="39">
        <v>70</v>
      </c>
      <c r="C669" s="39">
        <v>4000</v>
      </c>
      <c r="D669" s="40">
        <v>1</v>
      </c>
      <c r="E669" s="42">
        <v>0</v>
      </c>
      <c r="F669" s="39">
        <v>1</v>
      </c>
      <c r="G669" s="41">
        <v>26820.789000000001</v>
      </c>
      <c r="H669" s="41">
        <v>4000</v>
      </c>
      <c r="I669" s="43">
        <v>4000</v>
      </c>
      <c r="J669" s="41">
        <v>0</v>
      </c>
      <c r="K669" s="40">
        <v>1</v>
      </c>
      <c r="L669" s="41"/>
      <c r="M669" s="41">
        <v>10536.34634</v>
      </c>
      <c r="N669" s="41">
        <v>10183.388499999999</v>
      </c>
      <c r="O669" s="41">
        <v>1044.2704679999999</v>
      </c>
      <c r="P669" s="44">
        <v>582.49031109999999</v>
      </c>
      <c r="Q669" s="41">
        <v>474.29338030000002</v>
      </c>
      <c r="R669" s="39">
        <v>1</v>
      </c>
      <c r="S669" s="40">
        <v>0.71830698100000001</v>
      </c>
      <c r="T669" s="39">
        <v>20</v>
      </c>
      <c r="U669" s="40">
        <v>9.4427000000000002E-7</v>
      </c>
      <c r="V669" s="45" t="str">
        <f t="shared" si="10"/>
        <v/>
      </c>
    </row>
    <row r="670" spans="1:22" x14ac:dyDescent="0.35">
      <c r="A670" s="39">
        <v>3</v>
      </c>
      <c r="B670" s="39">
        <v>70</v>
      </c>
      <c r="C670" s="39">
        <v>4000</v>
      </c>
      <c r="D670" s="40">
        <v>1</v>
      </c>
      <c r="E670" s="42">
        <v>0</v>
      </c>
      <c r="F670" s="39">
        <v>2</v>
      </c>
      <c r="G670" s="41">
        <v>26966.484380000002</v>
      </c>
      <c r="H670" s="41">
        <v>4000</v>
      </c>
      <c r="I670" s="43">
        <v>4000</v>
      </c>
      <c r="J670" s="41">
        <v>0</v>
      </c>
      <c r="K670" s="40">
        <v>1</v>
      </c>
      <c r="L670" s="41"/>
      <c r="M670" s="41">
        <v>10824.311309999999</v>
      </c>
      <c r="N670" s="41">
        <v>10042.48358</v>
      </c>
      <c r="O670" s="41">
        <v>1042.8972470000001</v>
      </c>
      <c r="P670" s="44">
        <v>582.49031109999999</v>
      </c>
      <c r="Q670" s="41">
        <v>474.30193279999997</v>
      </c>
      <c r="R670" s="39">
        <v>1</v>
      </c>
      <c r="S670" s="40">
        <v>0.70836795299999999</v>
      </c>
      <c r="T670" s="39">
        <v>13</v>
      </c>
      <c r="U670" s="40">
        <v>4.6976659999999996E-3</v>
      </c>
      <c r="V670" s="45" t="str">
        <f t="shared" si="10"/>
        <v/>
      </c>
    </row>
    <row r="671" spans="1:22" x14ac:dyDescent="0.35">
      <c r="A671" s="39">
        <v>3</v>
      </c>
      <c r="B671" s="39">
        <v>70</v>
      </c>
      <c r="C671" s="39">
        <v>4000</v>
      </c>
      <c r="D671" s="40">
        <v>1</v>
      </c>
      <c r="E671" s="42">
        <v>0</v>
      </c>
      <c r="F671" s="39">
        <v>3</v>
      </c>
      <c r="G671" s="41">
        <v>37311.2045</v>
      </c>
      <c r="H671" s="41">
        <v>8000</v>
      </c>
      <c r="I671" s="43">
        <v>8000</v>
      </c>
      <c r="J671" s="41">
        <v>0</v>
      </c>
      <c r="K671" s="40">
        <v>1</v>
      </c>
      <c r="L671" s="41"/>
      <c r="M671" s="41">
        <v>13602.546259999999</v>
      </c>
      <c r="N671" s="41">
        <v>11517.280129999999</v>
      </c>
      <c r="O671" s="41">
        <v>2939.3349739999999</v>
      </c>
      <c r="P671" s="44">
        <v>582.49031109999999</v>
      </c>
      <c r="Q671" s="41">
        <v>669.55282950000003</v>
      </c>
      <c r="R671" s="39">
        <v>2</v>
      </c>
      <c r="S671" s="40">
        <v>0.81239586600000002</v>
      </c>
      <c r="T671" s="39">
        <v>24</v>
      </c>
      <c r="U671" s="40">
        <v>5.8459599999999999E-3</v>
      </c>
      <c r="V671" s="45">
        <f t="shared" si="10"/>
        <v>0.30631909454860712</v>
      </c>
    </row>
    <row r="672" spans="1:22" x14ac:dyDescent="0.35">
      <c r="A672" s="39">
        <v>3</v>
      </c>
      <c r="B672" s="39">
        <v>70</v>
      </c>
      <c r="C672" s="39">
        <v>8000</v>
      </c>
      <c r="D672" s="40">
        <v>1</v>
      </c>
      <c r="E672" s="42">
        <v>0</v>
      </c>
      <c r="F672" s="39">
        <v>1</v>
      </c>
      <c r="G672" s="41">
        <v>30844.636149999998</v>
      </c>
      <c r="H672" s="41">
        <v>8000</v>
      </c>
      <c r="I672" s="43">
        <v>8000</v>
      </c>
      <c r="J672" s="41">
        <v>0</v>
      </c>
      <c r="K672" s="40">
        <v>1</v>
      </c>
      <c r="L672" s="41"/>
      <c r="M672" s="41">
        <v>10600.90516</v>
      </c>
      <c r="N672" s="41">
        <v>10142.67749</v>
      </c>
      <c r="O672" s="41">
        <v>1044.2702420000001</v>
      </c>
      <c r="P672" s="44">
        <v>582.49031109999999</v>
      </c>
      <c r="Q672" s="41">
        <v>474.29295020000001</v>
      </c>
      <c r="R672" s="39">
        <v>1</v>
      </c>
      <c r="S672" s="40">
        <v>0.715435343</v>
      </c>
      <c r="T672" s="39">
        <v>11</v>
      </c>
      <c r="U672" s="40">
        <v>8.4403689999999996E-3</v>
      </c>
      <c r="V672" s="45" t="str">
        <f t="shared" si="10"/>
        <v/>
      </c>
    </row>
    <row r="673" spans="1:22" x14ac:dyDescent="0.35">
      <c r="A673" s="39">
        <v>3</v>
      </c>
      <c r="B673" s="39">
        <v>70</v>
      </c>
      <c r="C673" s="39">
        <v>8000</v>
      </c>
      <c r="D673" s="40">
        <v>1</v>
      </c>
      <c r="E673" s="42">
        <v>0</v>
      </c>
      <c r="F673" s="39">
        <v>2</v>
      </c>
      <c r="G673" s="41">
        <v>30966.470549999998</v>
      </c>
      <c r="H673" s="41">
        <v>8000</v>
      </c>
      <c r="I673" s="43">
        <v>8000</v>
      </c>
      <c r="J673" s="41">
        <v>0</v>
      </c>
      <c r="K673" s="40">
        <v>1</v>
      </c>
      <c r="L673" s="41"/>
      <c r="M673" s="41">
        <v>10824.311309999999</v>
      </c>
      <c r="N673" s="41">
        <v>10042.48358</v>
      </c>
      <c r="O673" s="41">
        <v>1042.8926240000001</v>
      </c>
      <c r="P673" s="44">
        <v>582.49031109999999</v>
      </c>
      <c r="Q673" s="41">
        <v>474.29272520000001</v>
      </c>
      <c r="R673" s="39">
        <v>1</v>
      </c>
      <c r="S673" s="40">
        <v>0.70836795299999999</v>
      </c>
      <c r="T673" s="39">
        <v>9</v>
      </c>
      <c r="U673" s="40">
        <v>8.2136640000000007E-3</v>
      </c>
      <c r="V673" s="45" t="str">
        <f t="shared" si="10"/>
        <v/>
      </c>
    </row>
    <row r="674" spans="1:22" x14ac:dyDescent="0.35">
      <c r="A674" s="39">
        <v>3</v>
      </c>
      <c r="B674" s="39">
        <v>70</v>
      </c>
      <c r="C674" s="39">
        <v>8000</v>
      </c>
      <c r="D674" s="40">
        <v>1</v>
      </c>
      <c r="E674" s="42">
        <v>0</v>
      </c>
      <c r="F674" s="39">
        <v>3</v>
      </c>
      <c r="G674" s="41">
        <v>41566.828780000003</v>
      </c>
      <c r="H674" s="41">
        <v>8000</v>
      </c>
      <c r="I674" s="43">
        <v>8000</v>
      </c>
      <c r="J674" s="41">
        <v>0</v>
      </c>
      <c r="K674" s="40">
        <v>1</v>
      </c>
      <c r="L674" s="41"/>
      <c r="M674" s="41">
        <v>17563.959330000002</v>
      </c>
      <c r="N674" s="41">
        <v>12858.923720000001</v>
      </c>
      <c r="O674" s="41">
        <v>2087.1627100000001</v>
      </c>
      <c r="P674" s="44">
        <v>582.49031109999999</v>
      </c>
      <c r="Q674" s="41">
        <v>474.29270989999998</v>
      </c>
      <c r="R674" s="39">
        <v>1</v>
      </c>
      <c r="S674" s="40">
        <v>0.90703155199999996</v>
      </c>
      <c r="T674" s="39">
        <v>7</v>
      </c>
      <c r="U674" s="40">
        <v>9.3125540000000007E-3</v>
      </c>
      <c r="V674" s="45">
        <f t="shared" si="10"/>
        <v>0.32751845098414967</v>
      </c>
    </row>
    <row r="675" spans="1:22" x14ac:dyDescent="0.35">
      <c r="A675" s="39">
        <v>3</v>
      </c>
      <c r="B675" s="39">
        <v>100</v>
      </c>
      <c r="C675" s="39">
        <v>1000</v>
      </c>
      <c r="D675" s="40">
        <v>1</v>
      </c>
      <c r="E675" s="42">
        <v>0</v>
      </c>
      <c r="F675" s="39">
        <v>1</v>
      </c>
      <c r="G675" s="41">
        <v>21407.772860000001</v>
      </c>
      <c r="H675" s="41">
        <v>3000</v>
      </c>
      <c r="I675" s="43">
        <v>3000</v>
      </c>
      <c r="J675" s="41">
        <v>0</v>
      </c>
      <c r="K675" s="40">
        <v>1</v>
      </c>
      <c r="L675" s="41"/>
      <c r="M675" s="41">
        <v>7580.6221249999999</v>
      </c>
      <c r="N675" s="41">
        <v>7615.9318320000002</v>
      </c>
      <c r="O675" s="41">
        <v>1807.8142559999999</v>
      </c>
      <c r="P675" s="44">
        <v>582.49031109999999</v>
      </c>
      <c r="Q675" s="41">
        <v>820.91433419999998</v>
      </c>
      <c r="R675" s="39">
        <v>3</v>
      </c>
      <c r="S675" s="40">
        <v>0.29247383999999998</v>
      </c>
      <c r="T675" s="39">
        <v>31</v>
      </c>
      <c r="U675" s="40">
        <v>8.3620810000000004E-3</v>
      </c>
      <c r="V675" s="45" t="str">
        <f t="shared" si="10"/>
        <v/>
      </c>
    </row>
    <row r="676" spans="1:22" x14ac:dyDescent="0.35">
      <c r="A676" s="39">
        <v>3</v>
      </c>
      <c r="B676" s="39">
        <v>100</v>
      </c>
      <c r="C676" s="39">
        <v>1000</v>
      </c>
      <c r="D676" s="40">
        <v>1</v>
      </c>
      <c r="E676" s="42">
        <v>0</v>
      </c>
      <c r="F676" s="39">
        <v>2</v>
      </c>
      <c r="G676" s="41">
        <v>21279.373510000001</v>
      </c>
      <c r="H676" s="41">
        <v>3000</v>
      </c>
      <c r="I676" s="43">
        <v>3000</v>
      </c>
      <c r="J676" s="41">
        <v>0</v>
      </c>
      <c r="K676" s="40">
        <v>1</v>
      </c>
      <c r="L676" s="41"/>
      <c r="M676" s="41">
        <v>7515.7571289999996</v>
      </c>
      <c r="N676" s="41">
        <v>7559.3931599999996</v>
      </c>
      <c r="O676" s="41">
        <v>1803.6015809999999</v>
      </c>
      <c r="P676" s="44">
        <v>582.49031109999999</v>
      </c>
      <c r="Q676" s="41">
        <v>818.13132810000002</v>
      </c>
      <c r="R676" s="39">
        <v>3</v>
      </c>
      <c r="S676" s="40">
        <v>0.290302591</v>
      </c>
      <c r="T676" s="39">
        <v>25</v>
      </c>
      <c r="U676" s="40">
        <v>8.8275569999999998E-3</v>
      </c>
      <c r="V676" s="45" t="str">
        <f t="shared" si="10"/>
        <v/>
      </c>
    </row>
    <row r="677" spans="1:22" x14ac:dyDescent="0.35">
      <c r="A677" s="39">
        <v>3</v>
      </c>
      <c r="B677" s="39">
        <v>100</v>
      </c>
      <c r="C677" s="39">
        <v>1000</v>
      </c>
      <c r="D677" s="40">
        <v>1</v>
      </c>
      <c r="E677" s="42">
        <v>0</v>
      </c>
      <c r="F677" s="39">
        <v>3</v>
      </c>
      <c r="G677" s="41">
        <v>29625.29754</v>
      </c>
      <c r="H677" s="41">
        <v>4000</v>
      </c>
      <c r="I677" s="43">
        <v>4000</v>
      </c>
      <c r="J677" s="41">
        <v>0</v>
      </c>
      <c r="K677" s="40">
        <v>1</v>
      </c>
      <c r="L677" s="41"/>
      <c r="M677" s="41">
        <v>9934.2064279999995</v>
      </c>
      <c r="N677" s="41">
        <v>10019.97784</v>
      </c>
      <c r="O677" s="41">
        <v>4146.6711340000002</v>
      </c>
      <c r="P677" s="44">
        <v>582.49031109999999</v>
      </c>
      <c r="Q677" s="41">
        <v>941.95182339999997</v>
      </c>
      <c r="R677" s="39">
        <v>4</v>
      </c>
      <c r="S677" s="40">
        <v>0.38479616900000002</v>
      </c>
      <c r="T677" s="39">
        <v>167</v>
      </c>
      <c r="U677" s="40">
        <v>9.1986749999999999E-3</v>
      </c>
      <c r="V677" s="45">
        <f t="shared" si="10"/>
        <v>0.3059902087804986</v>
      </c>
    </row>
    <row r="678" spans="1:22" x14ac:dyDescent="0.35">
      <c r="A678" s="39">
        <v>3</v>
      </c>
      <c r="B678" s="39">
        <v>100</v>
      </c>
      <c r="C678" s="39">
        <v>2000</v>
      </c>
      <c r="D678" s="40">
        <v>1</v>
      </c>
      <c r="E678" s="42">
        <v>0</v>
      </c>
      <c r="F678" s="39">
        <v>1</v>
      </c>
      <c r="G678" s="41">
        <v>24024.614529999999</v>
      </c>
      <c r="H678" s="41">
        <v>4000</v>
      </c>
      <c r="I678" s="43">
        <v>4000</v>
      </c>
      <c r="J678" s="41">
        <v>0</v>
      </c>
      <c r="K678" s="40">
        <v>1</v>
      </c>
      <c r="L678" s="41"/>
      <c r="M678" s="41">
        <v>8641.4999700000008</v>
      </c>
      <c r="N678" s="41">
        <v>8667.5503410000001</v>
      </c>
      <c r="O678" s="41">
        <v>1466.549313</v>
      </c>
      <c r="P678" s="44">
        <v>582.49031109999999</v>
      </c>
      <c r="Q678" s="41">
        <v>666.52458939999997</v>
      </c>
      <c r="R678" s="39">
        <v>2</v>
      </c>
      <c r="S678" s="40">
        <v>0.332859036</v>
      </c>
      <c r="T678" s="39">
        <v>50</v>
      </c>
      <c r="U678" s="40">
        <v>9.4845559999999999E-3</v>
      </c>
      <c r="V678" s="45" t="str">
        <f t="shared" si="10"/>
        <v/>
      </c>
    </row>
    <row r="679" spans="1:22" x14ac:dyDescent="0.35">
      <c r="A679" s="39">
        <v>3</v>
      </c>
      <c r="B679" s="39">
        <v>100</v>
      </c>
      <c r="C679" s="39">
        <v>2000</v>
      </c>
      <c r="D679" s="40">
        <v>1</v>
      </c>
      <c r="E679" s="42">
        <v>0</v>
      </c>
      <c r="F679" s="39">
        <v>2</v>
      </c>
      <c r="G679" s="41">
        <v>24011.298510000001</v>
      </c>
      <c r="H679" s="41">
        <v>4000</v>
      </c>
      <c r="I679" s="43">
        <v>4000</v>
      </c>
      <c r="J679" s="41">
        <v>0</v>
      </c>
      <c r="K679" s="40">
        <v>1</v>
      </c>
      <c r="L679" s="41"/>
      <c r="M679" s="41">
        <v>8645.9719010000008</v>
      </c>
      <c r="N679" s="41">
        <v>8678.9995130000007</v>
      </c>
      <c r="O679" s="41">
        <v>1446.187576</v>
      </c>
      <c r="P679" s="44">
        <v>582.49031109999999</v>
      </c>
      <c r="Q679" s="41">
        <v>657.64920789999996</v>
      </c>
      <c r="R679" s="39">
        <v>2</v>
      </c>
      <c r="S679" s="40">
        <v>0.33329871799999999</v>
      </c>
      <c r="T679" s="39">
        <v>64</v>
      </c>
      <c r="U679" s="40">
        <v>9.4374070000000001E-3</v>
      </c>
      <c r="V679" s="45" t="str">
        <f t="shared" si="10"/>
        <v/>
      </c>
    </row>
    <row r="680" spans="1:22" x14ac:dyDescent="0.35">
      <c r="A680" s="39">
        <v>3</v>
      </c>
      <c r="B680" s="39">
        <v>100</v>
      </c>
      <c r="C680" s="39">
        <v>2000</v>
      </c>
      <c r="D680" s="40">
        <v>1</v>
      </c>
      <c r="E680" s="42">
        <v>0</v>
      </c>
      <c r="F680" s="39">
        <v>3</v>
      </c>
      <c r="G680" s="41">
        <v>32622.436860000002</v>
      </c>
      <c r="H680" s="41">
        <v>6000</v>
      </c>
      <c r="I680" s="43">
        <v>6000</v>
      </c>
      <c r="J680" s="41">
        <v>0</v>
      </c>
      <c r="K680" s="40">
        <v>1</v>
      </c>
      <c r="L680" s="41"/>
      <c r="M680" s="41">
        <v>10774.579890000001</v>
      </c>
      <c r="N680" s="41">
        <v>10837.322169999999</v>
      </c>
      <c r="O680" s="41">
        <v>3608.9547149999999</v>
      </c>
      <c r="P680" s="44">
        <v>582.49031109999999</v>
      </c>
      <c r="Q680" s="41">
        <v>819.08977879999998</v>
      </c>
      <c r="R680" s="39">
        <v>3</v>
      </c>
      <c r="S680" s="40">
        <v>0.41618455900000001</v>
      </c>
      <c r="T680" s="39">
        <v>71</v>
      </c>
      <c r="U680" s="40">
        <v>9.4345969999999994E-3</v>
      </c>
      <c r="V680" s="45">
        <f t="shared" si="10"/>
        <v>0.32087401289041884</v>
      </c>
    </row>
    <row r="681" spans="1:22" x14ac:dyDescent="0.35">
      <c r="A681" s="39">
        <v>3</v>
      </c>
      <c r="B681" s="39">
        <v>100</v>
      </c>
      <c r="C681" s="39">
        <v>4000</v>
      </c>
      <c r="D681" s="40">
        <v>1</v>
      </c>
      <c r="E681" s="42">
        <v>0</v>
      </c>
      <c r="F681" s="39">
        <v>1</v>
      </c>
      <c r="G681" s="41">
        <v>26802.526030000001</v>
      </c>
      <c r="H681" s="41">
        <v>4000</v>
      </c>
      <c r="I681" s="43">
        <v>4000</v>
      </c>
      <c r="J681" s="41">
        <v>0</v>
      </c>
      <c r="K681" s="40">
        <v>1</v>
      </c>
      <c r="L681" s="41"/>
      <c r="M681" s="41">
        <v>10344.09569</v>
      </c>
      <c r="N681" s="41">
        <v>10357.37161</v>
      </c>
      <c r="O681" s="41">
        <v>1044.271962</v>
      </c>
      <c r="P681" s="44">
        <v>582.49031109999999</v>
      </c>
      <c r="Q681" s="41">
        <v>474.29646079999998</v>
      </c>
      <c r="R681" s="39">
        <v>1</v>
      </c>
      <c r="S681" s="40">
        <v>0.39775306700000002</v>
      </c>
      <c r="T681" s="39">
        <v>14</v>
      </c>
      <c r="U681" s="40">
        <v>6.8515349999999997E-3</v>
      </c>
      <c r="V681" s="45" t="str">
        <f t="shared" si="10"/>
        <v/>
      </c>
    </row>
    <row r="682" spans="1:22" x14ac:dyDescent="0.35">
      <c r="A682" s="39">
        <v>3</v>
      </c>
      <c r="B682" s="39">
        <v>100</v>
      </c>
      <c r="C682" s="39">
        <v>4000</v>
      </c>
      <c r="D682" s="40">
        <v>1</v>
      </c>
      <c r="E682" s="42">
        <v>0</v>
      </c>
      <c r="F682" s="39">
        <v>2</v>
      </c>
      <c r="G682" s="41">
        <v>26856.420859999998</v>
      </c>
      <c r="H682" s="41">
        <v>4000</v>
      </c>
      <c r="I682" s="43">
        <v>4000</v>
      </c>
      <c r="J682" s="41">
        <v>0</v>
      </c>
      <c r="K682" s="40">
        <v>1</v>
      </c>
      <c r="L682" s="41"/>
      <c r="M682" s="41">
        <v>10370.62593</v>
      </c>
      <c r="N682" s="41">
        <v>10386.11787</v>
      </c>
      <c r="O682" s="41">
        <v>1042.8930949999999</v>
      </c>
      <c r="P682" s="44">
        <v>582.49031109999999</v>
      </c>
      <c r="Q682" s="41">
        <v>474.29365150000001</v>
      </c>
      <c r="R682" s="39">
        <v>1</v>
      </c>
      <c r="S682" s="40">
        <v>0.39885700699999999</v>
      </c>
      <c r="T682" s="39">
        <v>15</v>
      </c>
      <c r="U682" s="40">
        <v>7.6439309999999996E-3</v>
      </c>
      <c r="V682" s="45" t="str">
        <f t="shared" si="10"/>
        <v/>
      </c>
    </row>
    <row r="683" spans="1:22" x14ac:dyDescent="0.35">
      <c r="A683" s="39">
        <v>3</v>
      </c>
      <c r="B683" s="39">
        <v>100</v>
      </c>
      <c r="C683" s="39">
        <v>4000</v>
      </c>
      <c r="D683" s="40">
        <v>1</v>
      </c>
      <c r="E683" s="42">
        <v>0</v>
      </c>
      <c r="F683" s="39">
        <v>3</v>
      </c>
      <c r="G683" s="41">
        <v>36742.107470000003</v>
      </c>
      <c r="H683" s="41">
        <v>4000</v>
      </c>
      <c r="I683" s="43">
        <v>4000</v>
      </c>
      <c r="J683" s="41">
        <v>0</v>
      </c>
      <c r="K683" s="40">
        <v>1</v>
      </c>
      <c r="L683" s="41"/>
      <c r="M683" s="41">
        <v>14788.62744</v>
      </c>
      <c r="N683" s="41">
        <v>14809.51404</v>
      </c>
      <c r="O683" s="41">
        <v>2087.1730510000002</v>
      </c>
      <c r="P683" s="44">
        <v>582.49031109999999</v>
      </c>
      <c r="Q683" s="41">
        <v>474.30263000000002</v>
      </c>
      <c r="R683" s="39">
        <v>1</v>
      </c>
      <c r="S683" s="40">
        <v>0.56872823100000003</v>
      </c>
      <c r="T683" s="39">
        <v>76</v>
      </c>
      <c r="U683" s="40">
        <v>9.5321959999999997E-3</v>
      </c>
      <c r="V683" s="45">
        <f t="shared" si="10"/>
        <v>0.31526596030069792</v>
      </c>
    </row>
    <row r="684" spans="1:22" x14ac:dyDescent="0.35">
      <c r="A684" s="39">
        <v>3</v>
      </c>
      <c r="B684" s="39">
        <v>100</v>
      </c>
      <c r="C684" s="39">
        <v>8000</v>
      </c>
      <c r="D684" s="40">
        <v>1</v>
      </c>
      <c r="E684" s="42">
        <v>0</v>
      </c>
      <c r="F684" s="39">
        <v>1</v>
      </c>
      <c r="G684" s="41">
        <v>30822.388419999999</v>
      </c>
      <c r="H684" s="41">
        <v>8000</v>
      </c>
      <c r="I684" s="43">
        <v>8000</v>
      </c>
      <c r="J684" s="41">
        <v>0</v>
      </c>
      <c r="K684" s="40">
        <v>1</v>
      </c>
      <c r="L684" s="41"/>
      <c r="M684" s="41">
        <v>10355.020109999999</v>
      </c>
      <c r="N684" s="41">
        <v>10366.3117</v>
      </c>
      <c r="O684" s="41">
        <v>1044.2714249999999</v>
      </c>
      <c r="P684" s="44">
        <v>582.49031109999999</v>
      </c>
      <c r="Q684" s="41">
        <v>474.29488409999999</v>
      </c>
      <c r="R684" s="39">
        <v>1</v>
      </c>
      <c r="S684" s="40">
        <v>0.39809639299999999</v>
      </c>
      <c r="T684" s="39">
        <v>10</v>
      </c>
      <c r="U684" s="40">
        <v>6.7036800000000001E-3</v>
      </c>
      <c r="V684" s="45" t="str">
        <f t="shared" si="10"/>
        <v/>
      </c>
    </row>
    <row r="685" spans="1:22" x14ac:dyDescent="0.35">
      <c r="A685" s="39">
        <v>3</v>
      </c>
      <c r="B685" s="39">
        <v>100</v>
      </c>
      <c r="C685" s="39">
        <v>8000</v>
      </c>
      <c r="D685" s="40">
        <v>1</v>
      </c>
      <c r="E685" s="42">
        <v>0</v>
      </c>
      <c r="F685" s="39">
        <v>2</v>
      </c>
      <c r="G685" s="41">
        <v>30856.419419999998</v>
      </c>
      <c r="H685" s="41">
        <v>8000</v>
      </c>
      <c r="I685" s="43">
        <v>8000</v>
      </c>
      <c r="J685" s="41">
        <v>0</v>
      </c>
      <c r="K685" s="40">
        <v>1</v>
      </c>
      <c r="L685" s="41"/>
      <c r="M685" s="41">
        <v>10370.62593</v>
      </c>
      <c r="N685" s="41">
        <v>10386.11787</v>
      </c>
      <c r="O685" s="41">
        <v>1042.8926120000001</v>
      </c>
      <c r="P685" s="44">
        <v>582.49031109999999</v>
      </c>
      <c r="Q685" s="41">
        <v>474.29269740000001</v>
      </c>
      <c r="R685" s="39">
        <v>1</v>
      </c>
      <c r="S685" s="40">
        <v>0.39885700699999999</v>
      </c>
      <c r="T685" s="39">
        <v>16</v>
      </c>
      <c r="U685" s="40">
        <v>2.0409949999999999E-3</v>
      </c>
      <c r="V685" s="45" t="str">
        <f t="shared" si="10"/>
        <v/>
      </c>
    </row>
    <row r="686" spans="1:22" x14ac:dyDescent="0.35">
      <c r="A686" s="39">
        <v>3</v>
      </c>
      <c r="B686" s="39">
        <v>100</v>
      </c>
      <c r="C686" s="39">
        <v>8000</v>
      </c>
      <c r="D686" s="40">
        <v>1</v>
      </c>
      <c r="E686" s="42">
        <v>0</v>
      </c>
      <c r="F686" s="39">
        <v>3</v>
      </c>
      <c r="G686" s="41">
        <v>40777.665500000003</v>
      </c>
      <c r="H686" s="41">
        <v>8000</v>
      </c>
      <c r="I686" s="43">
        <v>8000</v>
      </c>
      <c r="J686" s="41">
        <v>0</v>
      </c>
      <c r="K686" s="40">
        <v>1</v>
      </c>
      <c r="L686" s="41"/>
      <c r="M686" s="41">
        <v>14806.65725</v>
      </c>
      <c r="N686" s="41">
        <v>14827.05946</v>
      </c>
      <c r="O686" s="41">
        <v>2087.164342</v>
      </c>
      <c r="P686" s="44">
        <v>582.49031109999999</v>
      </c>
      <c r="Q686" s="41">
        <v>474.29413319999998</v>
      </c>
      <c r="R686" s="39">
        <v>1</v>
      </c>
      <c r="S686" s="40">
        <v>0.56940202600000001</v>
      </c>
      <c r="T686" s="39">
        <v>13</v>
      </c>
      <c r="U686" s="40">
        <v>8.2538399999999997E-4</v>
      </c>
      <c r="V686" s="45">
        <f t="shared" si="10"/>
        <v>0.33887072516413269</v>
      </c>
    </row>
    <row r="687" spans="1:22" x14ac:dyDescent="0.35">
      <c r="A687" s="39">
        <v>4</v>
      </c>
      <c r="B687" s="39">
        <v>10</v>
      </c>
      <c r="C687" s="39">
        <v>1000</v>
      </c>
      <c r="D687" s="40">
        <v>1</v>
      </c>
      <c r="E687" s="42">
        <v>0</v>
      </c>
      <c r="F687" s="39">
        <v>1</v>
      </c>
      <c r="G687" s="41">
        <v>21886.25605</v>
      </c>
      <c r="H687" s="41">
        <v>5000</v>
      </c>
      <c r="I687" s="43">
        <v>5000</v>
      </c>
      <c r="J687" s="41">
        <v>0</v>
      </c>
      <c r="K687" s="40">
        <v>1</v>
      </c>
      <c r="L687" s="41"/>
      <c r="M687" s="41">
        <v>7437.768548</v>
      </c>
      <c r="N687" s="41">
        <v>5410.0469000000003</v>
      </c>
      <c r="O687" s="41">
        <v>2365.7325350000001</v>
      </c>
      <c r="P687" s="44">
        <v>606.80188980000003</v>
      </c>
      <c r="Q687" s="41">
        <v>1065.9061770000001</v>
      </c>
      <c r="R687" s="39">
        <v>5</v>
      </c>
      <c r="S687" s="40">
        <v>0.82092448299999998</v>
      </c>
      <c r="T687" s="39">
        <v>23</v>
      </c>
      <c r="U687" s="40">
        <v>3.102629E-3</v>
      </c>
      <c r="V687" s="45" t="str">
        <f t="shared" si="10"/>
        <v/>
      </c>
    </row>
    <row r="688" spans="1:22" x14ac:dyDescent="0.35">
      <c r="A688" s="39">
        <v>4</v>
      </c>
      <c r="B688" s="39">
        <v>10</v>
      </c>
      <c r="C688" s="39">
        <v>1000</v>
      </c>
      <c r="D688" s="40">
        <v>1</v>
      </c>
      <c r="E688" s="42">
        <v>0</v>
      </c>
      <c r="F688" s="39">
        <v>2</v>
      </c>
      <c r="G688" s="41">
        <v>21666.650559999998</v>
      </c>
      <c r="H688" s="41">
        <v>4000</v>
      </c>
      <c r="I688" s="43">
        <v>4000</v>
      </c>
      <c r="J688" s="41">
        <v>0</v>
      </c>
      <c r="K688" s="40">
        <v>1</v>
      </c>
      <c r="L688" s="41"/>
      <c r="M688" s="41">
        <v>8511.1342540000005</v>
      </c>
      <c r="N688" s="41">
        <v>5545.0151100000003</v>
      </c>
      <c r="O688" s="41">
        <v>2050.8269829999999</v>
      </c>
      <c r="P688" s="44">
        <v>606.80188980000003</v>
      </c>
      <c r="Q688" s="41">
        <v>952.87231919999999</v>
      </c>
      <c r="R688" s="39">
        <v>4</v>
      </c>
      <c r="S688" s="40">
        <v>0.84140465799999997</v>
      </c>
      <c r="T688" s="39">
        <v>29</v>
      </c>
      <c r="U688" s="40">
        <v>9.659483E-3</v>
      </c>
      <c r="V688" s="45" t="str">
        <f t="shared" si="10"/>
        <v/>
      </c>
    </row>
    <row r="689" spans="1:22" x14ac:dyDescent="0.35">
      <c r="A689" s="39">
        <v>4</v>
      </c>
      <c r="B689" s="39">
        <v>10</v>
      </c>
      <c r="C689" s="39">
        <v>1000</v>
      </c>
      <c r="D689" s="40">
        <v>1</v>
      </c>
      <c r="E689" s="42">
        <v>0</v>
      </c>
      <c r="F689" s="39">
        <v>3</v>
      </c>
      <c r="G689" s="41">
        <v>31367.357660000001</v>
      </c>
      <c r="H689" s="41">
        <v>6000</v>
      </c>
      <c r="I689" s="43">
        <v>6000</v>
      </c>
      <c r="J689" s="41">
        <v>0</v>
      </c>
      <c r="K689" s="40">
        <v>1</v>
      </c>
      <c r="L689" s="41"/>
      <c r="M689" s="41">
        <v>12756.72955</v>
      </c>
      <c r="N689" s="41">
        <v>5826.2695050000002</v>
      </c>
      <c r="O689" s="41">
        <v>5025.9927429999998</v>
      </c>
      <c r="P689" s="44">
        <v>606.80188980000003</v>
      </c>
      <c r="Q689" s="41">
        <v>1151.5639719999999</v>
      </c>
      <c r="R689" s="39">
        <v>6</v>
      </c>
      <c r="S689" s="40">
        <v>0.88408240599999999</v>
      </c>
      <c r="T689" s="39">
        <v>13</v>
      </c>
      <c r="U689" s="40">
        <v>4.5063380000000004E-3</v>
      </c>
      <c r="V689" s="45">
        <f t="shared" si="10"/>
        <v>0.2797872725032346</v>
      </c>
    </row>
    <row r="690" spans="1:22" x14ac:dyDescent="0.35">
      <c r="A690" s="39">
        <v>4</v>
      </c>
      <c r="B690" s="39">
        <v>10</v>
      </c>
      <c r="C690" s="39">
        <v>2000</v>
      </c>
      <c r="D690" s="40">
        <v>1</v>
      </c>
      <c r="E690" s="42">
        <v>0</v>
      </c>
      <c r="F690" s="39">
        <v>1</v>
      </c>
      <c r="G690" s="41">
        <v>25974.632720000001</v>
      </c>
      <c r="H690" s="41">
        <v>8000</v>
      </c>
      <c r="I690" s="43">
        <v>8000</v>
      </c>
      <c r="J690" s="41">
        <v>0</v>
      </c>
      <c r="K690" s="40">
        <v>1</v>
      </c>
      <c r="L690" s="41"/>
      <c r="M690" s="41">
        <v>8660.1809020000001</v>
      </c>
      <c r="N690" s="41">
        <v>5627.8630510000003</v>
      </c>
      <c r="O690" s="41">
        <v>2123.708666</v>
      </c>
      <c r="P690" s="44">
        <v>606.80188980000003</v>
      </c>
      <c r="Q690" s="41">
        <v>956.07820800000002</v>
      </c>
      <c r="R690" s="39">
        <v>4</v>
      </c>
      <c r="S690" s="40">
        <v>0.85397606500000001</v>
      </c>
      <c r="T690" s="39">
        <v>10</v>
      </c>
      <c r="U690" s="40">
        <v>8.3944750000000002E-3</v>
      </c>
      <c r="V690" s="45" t="str">
        <f t="shared" si="10"/>
        <v/>
      </c>
    </row>
    <row r="691" spans="1:22" x14ac:dyDescent="0.35">
      <c r="A691" s="39">
        <v>4</v>
      </c>
      <c r="B691" s="39">
        <v>10</v>
      </c>
      <c r="C691" s="39">
        <v>2000</v>
      </c>
      <c r="D691" s="40">
        <v>1</v>
      </c>
      <c r="E691" s="42">
        <v>0</v>
      </c>
      <c r="F691" s="39">
        <v>2</v>
      </c>
      <c r="G691" s="41">
        <v>25588.37023</v>
      </c>
      <c r="H691" s="41">
        <v>8000</v>
      </c>
      <c r="I691" s="43">
        <v>8000</v>
      </c>
      <c r="J691" s="41">
        <v>0</v>
      </c>
      <c r="K691" s="40">
        <v>1</v>
      </c>
      <c r="L691" s="41"/>
      <c r="M691" s="41">
        <v>8465.7794819999999</v>
      </c>
      <c r="N691" s="41">
        <v>5518.8211309999997</v>
      </c>
      <c r="O691" s="41">
        <v>2046.0532040000001</v>
      </c>
      <c r="P691" s="44">
        <v>606.80188980000003</v>
      </c>
      <c r="Q691" s="41">
        <v>950.91452460000005</v>
      </c>
      <c r="R691" s="39">
        <v>4</v>
      </c>
      <c r="S691" s="40">
        <v>0.83742996400000003</v>
      </c>
      <c r="T691" s="39">
        <v>16</v>
      </c>
      <c r="U691" s="40">
        <v>7.4731290000000002E-3</v>
      </c>
      <c r="V691" s="45" t="str">
        <f t="shared" si="10"/>
        <v/>
      </c>
    </row>
    <row r="692" spans="1:22" x14ac:dyDescent="0.35">
      <c r="A692" s="39">
        <v>4</v>
      </c>
      <c r="B692" s="39">
        <v>10</v>
      </c>
      <c r="C692" s="39">
        <v>2000</v>
      </c>
      <c r="D692" s="40">
        <v>1</v>
      </c>
      <c r="E692" s="42">
        <v>0</v>
      </c>
      <c r="F692" s="39">
        <v>3</v>
      </c>
      <c r="G692" s="41">
        <v>36363.661760000003</v>
      </c>
      <c r="H692" s="41">
        <v>10000</v>
      </c>
      <c r="I692" s="43">
        <v>10000</v>
      </c>
      <c r="J692" s="41">
        <v>0</v>
      </c>
      <c r="K692" s="40">
        <v>1</v>
      </c>
      <c r="L692" s="41"/>
      <c r="M692" s="41">
        <v>14091.976619999999</v>
      </c>
      <c r="N692" s="41">
        <v>5934.2376270000004</v>
      </c>
      <c r="O692" s="41">
        <v>4661.1863940000003</v>
      </c>
      <c r="P692" s="44">
        <v>606.80188980000003</v>
      </c>
      <c r="Q692" s="41">
        <v>1069.4592259999999</v>
      </c>
      <c r="R692" s="39">
        <v>5</v>
      </c>
      <c r="S692" s="40">
        <v>0.90046556799999999</v>
      </c>
      <c r="T692" s="39">
        <v>7</v>
      </c>
      <c r="U692" s="40">
        <v>2.2705410000000001E-3</v>
      </c>
      <c r="V692" s="45">
        <f t="shared" si="10"/>
        <v>0.29477222660477337</v>
      </c>
    </row>
    <row r="693" spans="1:22" x14ac:dyDescent="0.35">
      <c r="A693" s="39">
        <v>4</v>
      </c>
      <c r="B693" s="39">
        <v>10</v>
      </c>
      <c r="C693" s="39">
        <v>4000</v>
      </c>
      <c r="D693" s="40">
        <v>1</v>
      </c>
      <c r="E693" s="42">
        <v>0</v>
      </c>
      <c r="F693" s="39">
        <v>1</v>
      </c>
      <c r="G693" s="41">
        <v>30812.652839999999</v>
      </c>
      <c r="H693" s="41">
        <v>8000</v>
      </c>
      <c r="I693" s="43">
        <v>8000</v>
      </c>
      <c r="J693" s="41">
        <v>0</v>
      </c>
      <c r="K693" s="40">
        <v>1</v>
      </c>
      <c r="L693" s="41"/>
      <c r="M693" s="41">
        <v>13899.935960000001</v>
      </c>
      <c r="N693" s="41">
        <v>6135.0180319999999</v>
      </c>
      <c r="O693" s="41">
        <v>1497.068407</v>
      </c>
      <c r="P693" s="44">
        <v>606.80188980000003</v>
      </c>
      <c r="Q693" s="41">
        <v>673.8285568</v>
      </c>
      <c r="R693" s="39">
        <v>2</v>
      </c>
      <c r="S693" s="40">
        <v>0.93093213399999997</v>
      </c>
      <c r="T693" s="39">
        <v>8</v>
      </c>
      <c r="U693" s="40">
        <v>8.6765269999999999E-3</v>
      </c>
      <c r="V693" s="45" t="str">
        <f t="shared" si="10"/>
        <v/>
      </c>
    </row>
    <row r="694" spans="1:22" x14ac:dyDescent="0.35">
      <c r="A694" s="39">
        <v>4</v>
      </c>
      <c r="B694" s="39">
        <v>10</v>
      </c>
      <c r="C694" s="39">
        <v>4000</v>
      </c>
      <c r="D694" s="40">
        <v>1</v>
      </c>
      <c r="E694" s="42">
        <v>0</v>
      </c>
      <c r="F694" s="39">
        <v>2</v>
      </c>
      <c r="G694" s="41">
        <v>30036.796729999998</v>
      </c>
      <c r="H694" s="41">
        <v>8000</v>
      </c>
      <c r="I694" s="43">
        <v>8000</v>
      </c>
      <c r="J694" s="41">
        <v>0</v>
      </c>
      <c r="K694" s="40">
        <v>1</v>
      </c>
      <c r="L694" s="41"/>
      <c r="M694" s="41">
        <v>13190.76391</v>
      </c>
      <c r="N694" s="41">
        <v>6116.908977</v>
      </c>
      <c r="O694" s="41">
        <v>1448.497241</v>
      </c>
      <c r="P694" s="44">
        <v>606.80188980000003</v>
      </c>
      <c r="Q694" s="41">
        <v>673.8247179</v>
      </c>
      <c r="R694" s="39">
        <v>2</v>
      </c>
      <c r="S694" s="40">
        <v>0.92818425199999999</v>
      </c>
      <c r="T694" s="39">
        <v>19</v>
      </c>
      <c r="U694" s="40">
        <v>9.5775299999999993E-7</v>
      </c>
      <c r="V694" s="45" t="str">
        <f t="shared" si="10"/>
        <v/>
      </c>
    </row>
    <row r="695" spans="1:22" x14ac:dyDescent="0.35">
      <c r="A695" s="39">
        <v>4</v>
      </c>
      <c r="B695" s="39">
        <v>10</v>
      </c>
      <c r="C695" s="39">
        <v>4000</v>
      </c>
      <c r="D695" s="40">
        <v>1</v>
      </c>
      <c r="E695" s="42">
        <v>0</v>
      </c>
      <c r="F695" s="39">
        <v>3</v>
      </c>
      <c r="G695" s="41">
        <v>44597.574639999999</v>
      </c>
      <c r="H695" s="41">
        <v>16000</v>
      </c>
      <c r="I695" s="43">
        <v>16000</v>
      </c>
      <c r="J695" s="41">
        <v>0</v>
      </c>
      <c r="K695" s="40">
        <v>1</v>
      </c>
      <c r="L695" s="41"/>
      <c r="M695" s="41">
        <v>16768.150229999999</v>
      </c>
      <c r="N695" s="41">
        <v>6090.6220599999997</v>
      </c>
      <c r="O695" s="41">
        <v>4175.9212950000001</v>
      </c>
      <c r="P695" s="44">
        <v>606.80188980000003</v>
      </c>
      <c r="Q695" s="41">
        <v>956.07916209999996</v>
      </c>
      <c r="R695" s="39">
        <v>4</v>
      </c>
      <c r="S695" s="40">
        <v>0.92419545599999997</v>
      </c>
      <c r="T695" s="39">
        <v>18</v>
      </c>
      <c r="U695" s="40">
        <v>8.5795750000000007E-3</v>
      </c>
      <c r="V695" s="45">
        <f t="shared" si="10"/>
        <v>0.2670833515314574</v>
      </c>
    </row>
    <row r="696" spans="1:22" x14ac:dyDescent="0.35">
      <c r="A696" s="39">
        <v>4</v>
      </c>
      <c r="B696" s="39">
        <v>10</v>
      </c>
      <c r="C696" s="39">
        <v>8000</v>
      </c>
      <c r="D696" s="40">
        <v>1</v>
      </c>
      <c r="E696" s="42">
        <v>0</v>
      </c>
      <c r="F696" s="39">
        <v>1</v>
      </c>
      <c r="G696" s="41">
        <v>36082.004370000002</v>
      </c>
      <c r="H696" s="41">
        <v>8000</v>
      </c>
      <c r="I696" s="43">
        <v>8000</v>
      </c>
      <c r="J696" s="41">
        <v>0</v>
      </c>
      <c r="K696" s="40">
        <v>1</v>
      </c>
      <c r="L696" s="41"/>
      <c r="M696" s="41">
        <v>19463.229179999998</v>
      </c>
      <c r="N696" s="41">
        <v>6469.1119179999996</v>
      </c>
      <c r="O696" s="41">
        <v>1063.7292170000001</v>
      </c>
      <c r="P696" s="44">
        <v>606.80188980000003</v>
      </c>
      <c r="Q696" s="41">
        <v>479.13216799999998</v>
      </c>
      <c r="R696" s="39">
        <v>1</v>
      </c>
      <c r="S696" s="40">
        <v>0.98162778500000003</v>
      </c>
      <c r="T696" s="39">
        <v>5</v>
      </c>
      <c r="U696" s="40">
        <v>8.5845420000000006E-3</v>
      </c>
      <c r="V696" s="45" t="str">
        <f t="shared" si="10"/>
        <v/>
      </c>
    </row>
    <row r="697" spans="1:22" x14ac:dyDescent="0.35">
      <c r="A697" s="39">
        <v>4</v>
      </c>
      <c r="B697" s="39">
        <v>10</v>
      </c>
      <c r="C697" s="39">
        <v>8000</v>
      </c>
      <c r="D697" s="40">
        <v>1</v>
      </c>
      <c r="E697" s="42">
        <v>0</v>
      </c>
      <c r="F697" s="39">
        <v>2</v>
      </c>
      <c r="G697" s="41">
        <v>35373.80298</v>
      </c>
      <c r="H697" s="41">
        <v>8000</v>
      </c>
      <c r="I697" s="43">
        <v>8000</v>
      </c>
      <c r="J697" s="41">
        <v>0</v>
      </c>
      <c r="K697" s="40">
        <v>1</v>
      </c>
      <c r="L697" s="41"/>
      <c r="M697" s="41">
        <v>18844.29033</v>
      </c>
      <c r="N697" s="41">
        <v>6416.3834829999996</v>
      </c>
      <c r="O697" s="41">
        <v>1027.2020789999999</v>
      </c>
      <c r="P697" s="44">
        <v>606.80188980000003</v>
      </c>
      <c r="Q697" s="41">
        <v>479.1251992</v>
      </c>
      <c r="R697" s="39">
        <v>1</v>
      </c>
      <c r="S697" s="40">
        <v>0.97362673300000002</v>
      </c>
      <c r="T697" s="39">
        <v>6</v>
      </c>
      <c r="U697" s="40">
        <v>8.5462709999999994E-3</v>
      </c>
      <c r="V697" s="45" t="str">
        <f t="shared" si="10"/>
        <v/>
      </c>
    </row>
    <row r="698" spans="1:22" x14ac:dyDescent="0.35">
      <c r="A698" s="39">
        <v>4</v>
      </c>
      <c r="B698" s="39">
        <v>10</v>
      </c>
      <c r="C698" s="39">
        <v>8000</v>
      </c>
      <c r="D698" s="40">
        <v>1</v>
      </c>
      <c r="E698" s="42">
        <v>0</v>
      </c>
      <c r="F698" s="39">
        <v>3</v>
      </c>
      <c r="G698" s="41">
        <v>53300.442040000002</v>
      </c>
      <c r="H698" s="41">
        <v>16000</v>
      </c>
      <c r="I698" s="43">
        <v>16000</v>
      </c>
      <c r="J698" s="41">
        <v>0</v>
      </c>
      <c r="K698" s="40">
        <v>1</v>
      </c>
      <c r="L698" s="41"/>
      <c r="M698" s="41">
        <v>26711.70032</v>
      </c>
      <c r="N698" s="41">
        <v>6362.5518849999999</v>
      </c>
      <c r="O698" s="41">
        <v>2945.5634850000001</v>
      </c>
      <c r="P698" s="44">
        <v>606.80188980000003</v>
      </c>
      <c r="Q698" s="41">
        <v>673.82445819999998</v>
      </c>
      <c r="R698" s="39">
        <v>2</v>
      </c>
      <c r="S698" s="40">
        <v>0.96545828700000003</v>
      </c>
      <c r="T698" s="39">
        <v>5</v>
      </c>
      <c r="U698" s="40">
        <v>6.2793899999999997E-15</v>
      </c>
      <c r="V698" s="45">
        <f t="shared" si="10"/>
        <v>0.25407823357271186</v>
      </c>
    </row>
    <row r="699" spans="1:22" x14ac:dyDescent="0.35">
      <c r="A699" s="39">
        <v>4</v>
      </c>
      <c r="B699" s="39">
        <v>40</v>
      </c>
      <c r="C699" s="39">
        <v>1000</v>
      </c>
      <c r="D699" s="40">
        <v>1</v>
      </c>
      <c r="E699" s="42">
        <v>0</v>
      </c>
      <c r="F699" s="39">
        <v>1</v>
      </c>
      <c r="G699" s="41">
        <v>21341.03513</v>
      </c>
      <c r="H699" s="41">
        <v>4000</v>
      </c>
      <c r="I699" s="43">
        <v>4000</v>
      </c>
      <c r="J699" s="41">
        <v>0</v>
      </c>
      <c r="K699" s="40">
        <v>1</v>
      </c>
      <c r="L699" s="41"/>
      <c r="M699" s="41">
        <v>6897.777838</v>
      </c>
      <c r="N699" s="41">
        <v>6760.5009140000002</v>
      </c>
      <c r="O699" s="41">
        <v>2120.3150500000002</v>
      </c>
      <c r="P699" s="44">
        <v>606.80188980000003</v>
      </c>
      <c r="Q699" s="41">
        <v>955.63943619999998</v>
      </c>
      <c r="R699" s="39">
        <v>4</v>
      </c>
      <c r="S699" s="40">
        <v>0.61961856999999998</v>
      </c>
      <c r="T699" s="39">
        <v>25</v>
      </c>
      <c r="U699" s="40">
        <v>5.3669529999999998E-3</v>
      </c>
      <c r="V699" s="45" t="str">
        <f t="shared" si="10"/>
        <v/>
      </c>
    </row>
    <row r="700" spans="1:22" x14ac:dyDescent="0.35">
      <c r="A700" s="39">
        <v>4</v>
      </c>
      <c r="B700" s="39">
        <v>40</v>
      </c>
      <c r="C700" s="39">
        <v>1000</v>
      </c>
      <c r="D700" s="40">
        <v>1</v>
      </c>
      <c r="E700" s="42">
        <v>0</v>
      </c>
      <c r="F700" s="39">
        <v>2</v>
      </c>
      <c r="G700" s="41">
        <v>20976.510269999999</v>
      </c>
      <c r="H700" s="41">
        <v>4000</v>
      </c>
      <c r="I700" s="43">
        <v>4000</v>
      </c>
      <c r="J700" s="41">
        <v>0</v>
      </c>
      <c r="K700" s="40">
        <v>1</v>
      </c>
      <c r="L700" s="41"/>
      <c r="M700" s="41">
        <v>6704.5354559999996</v>
      </c>
      <c r="N700" s="41">
        <v>6657.6883390000003</v>
      </c>
      <c r="O700" s="41">
        <v>2052.5967019999998</v>
      </c>
      <c r="P700" s="44">
        <v>606.80188980000003</v>
      </c>
      <c r="Q700" s="41">
        <v>954.88788079999995</v>
      </c>
      <c r="R700" s="39">
        <v>4</v>
      </c>
      <c r="S700" s="40">
        <v>0.61019551400000005</v>
      </c>
      <c r="T700" s="39">
        <v>13</v>
      </c>
      <c r="U700" s="40">
        <v>9.3376440000000008E-3</v>
      </c>
      <c r="V700" s="45" t="str">
        <f t="shared" si="10"/>
        <v/>
      </c>
    </row>
    <row r="701" spans="1:22" x14ac:dyDescent="0.35">
      <c r="A701" s="39">
        <v>4</v>
      </c>
      <c r="B701" s="39">
        <v>40</v>
      </c>
      <c r="C701" s="39">
        <v>1000</v>
      </c>
      <c r="D701" s="40">
        <v>1</v>
      </c>
      <c r="E701" s="42">
        <v>0</v>
      </c>
      <c r="F701" s="39">
        <v>3</v>
      </c>
      <c r="G701" s="41">
        <v>29301.03829</v>
      </c>
      <c r="H701" s="41">
        <v>5000</v>
      </c>
      <c r="I701" s="43">
        <v>5000</v>
      </c>
      <c r="J701" s="41">
        <v>0</v>
      </c>
      <c r="K701" s="40">
        <v>1</v>
      </c>
      <c r="L701" s="41"/>
      <c r="M701" s="41">
        <v>9674.9697520000009</v>
      </c>
      <c r="N701" s="41">
        <v>8306.0322219999998</v>
      </c>
      <c r="O701" s="41">
        <v>4646.6610559999999</v>
      </c>
      <c r="P701" s="44">
        <v>606.80188980000003</v>
      </c>
      <c r="Q701" s="41">
        <v>1066.573365</v>
      </c>
      <c r="R701" s="39">
        <v>5</v>
      </c>
      <c r="S701" s="40">
        <v>0.76127078100000001</v>
      </c>
      <c r="T701" s="39">
        <v>16</v>
      </c>
      <c r="U701" s="40">
        <v>9.341528E-3</v>
      </c>
      <c r="V701" s="45">
        <f t="shared" si="10"/>
        <v>0.3075912600072499</v>
      </c>
    </row>
    <row r="702" spans="1:22" x14ac:dyDescent="0.35">
      <c r="A702" s="39">
        <v>4</v>
      </c>
      <c r="B702" s="39">
        <v>40</v>
      </c>
      <c r="C702" s="39">
        <v>2000</v>
      </c>
      <c r="D702" s="40">
        <v>1</v>
      </c>
      <c r="E702" s="42">
        <v>0</v>
      </c>
      <c r="F702" s="39">
        <v>1</v>
      </c>
      <c r="G702" s="41">
        <v>24790.761750000001</v>
      </c>
      <c r="H702" s="41">
        <v>4000</v>
      </c>
      <c r="I702" s="43">
        <v>4000</v>
      </c>
      <c r="J702" s="41">
        <v>0</v>
      </c>
      <c r="K702" s="40">
        <v>1</v>
      </c>
      <c r="L702" s="41"/>
      <c r="M702" s="41">
        <v>9601.3295369999996</v>
      </c>
      <c r="N702" s="41">
        <v>8411.7371330000005</v>
      </c>
      <c r="O702" s="41">
        <v>1497.0671830000001</v>
      </c>
      <c r="P702" s="44">
        <v>606.80188980000003</v>
      </c>
      <c r="Q702" s="41">
        <v>673.82600319999995</v>
      </c>
      <c r="R702" s="39">
        <v>2</v>
      </c>
      <c r="S702" s="40">
        <v>0.77095892799999999</v>
      </c>
      <c r="T702" s="39">
        <v>40</v>
      </c>
      <c r="U702" s="40">
        <v>4.9999729999999996E-3</v>
      </c>
      <c r="V702" s="45" t="str">
        <f t="shared" si="10"/>
        <v/>
      </c>
    </row>
    <row r="703" spans="1:22" x14ac:dyDescent="0.35">
      <c r="A703" s="39">
        <v>4</v>
      </c>
      <c r="B703" s="39">
        <v>40</v>
      </c>
      <c r="C703" s="39">
        <v>2000</v>
      </c>
      <c r="D703" s="40">
        <v>1</v>
      </c>
      <c r="E703" s="42">
        <v>0</v>
      </c>
      <c r="F703" s="39">
        <v>2</v>
      </c>
      <c r="G703" s="41">
        <v>24238.59446</v>
      </c>
      <c r="H703" s="41">
        <v>4000</v>
      </c>
      <c r="I703" s="43">
        <v>4000</v>
      </c>
      <c r="J703" s="41">
        <v>0</v>
      </c>
      <c r="K703" s="40">
        <v>1</v>
      </c>
      <c r="L703" s="41"/>
      <c r="M703" s="41">
        <v>9277.572596</v>
      </c>
      <c r="N703" s="41">
        <v>8231.8969570000008</v>
      </c>
      <c r="O703" s="41">
        <v>1448.4975850000001</v>
      </c>
      <c r="P703" s="44">
        <v>606.80188980000003</v>
      </c>
      <c r="Q703" s="41">
        <v>673.82542709999996</v>
      </c>
      <c r="R703" s="39">
        <v>2</v>
      </c>
      <c r="S703" s="40">
        <v>0.75447607900000002</v>
      </c>
      <c r="T703" s="39">
        <v>20</v>
      </c>
      <c r="U703" s="40">
        <v>8.6310420000000002E-3</v>
      </c>
      <c r="V703" s="45" t="str">
        <f t="shared" si="10"/>
        <v/>
      </c>
    </row>
    <row r="704" spans="1:22" x14ac:dyDescent="0.35">
      <c r="A704" s="39">
        <v>4</v>
      </c>
      <c r="B704" s="39">
        <v>40</v>
      </c>
      <c r="C704" s="39">
        <v>2000</v>
      </c>
      <c r="D704" s="40">
        <v>1</v>
      </c>
      <c r="E704" s="42">
        <v>0</v>
      </c>
      <c r="F704" s="39">
        <v>3</v>
      </c>
      <c r="G704" s="41">
        <v>33412.226110000003</v>
      </c>
      <c r="H704" s="41">
        <v>8000</v>
      </c>
      <c r="I704" s="43">
        <v>8000</v>
      </c>
      <c r="J704" s="41">
        <v>0</v>
      </c>
      <c r="K704" s="40">
        <v>1</v>
      </c>
      <c r="L704" s="41"/>
      <c r="M704" s="41">
        <v>10951.360629999999</v>
      </c>
      <c r="N704" s="41">
        <v>8725.7595440000005</v>
      </c>
      <c r="O704" s="41">
        <v>4172.320984</v>
      </c>
      <c r="P704" s="44">
        <v>606.80188980000003</v>
      </c>
      <c r="Q704" s="41">
        <v>955.9830637</v>
      </c>
      <c r="R704" s="39">
        <v>4</v>
      </c>
      <c r="S704" s="40">
        <v>0.79973994900000001</v>
      </c>
      <c r="T704" s="39">
        <v>27</v>
      </c>
      <c r="U704" s="40">
        <v>5.7843510000000001E-3</v>
      </c>
      <c r="V704" s="45">
        <f t="shared" si="10"/>
        <v>0.31852610980877483</v>
      </c>
    </row>
    <row r="705" spans="1:22" x14ac:dyDescent="0.35">
      <c r="A705" s="39">
        <v>4</v>
      </c>
      <c r="B705" s="39">
        <v>40</v>
      </c>
      <c r="C705" s="39">
        <v>4000</v>
      </c>
      <c r="D705" s="40">
        <v>1</v>
      </c>
      <c r="E705" s="42">
        <v>0</v>
      </c>
      <c r="F705" s="39">
        <v>1</v>
      </c>
      <c r="G705" s="41">
        <v>28307.021789999999</v>
      </c>
      <c r="H705" s="41">
        <v>4000</v>
      </c>
      <c r="I705" s="43">
        <v>4000</v>
      </c>
      <c r="J705" s="41">
        <v>0</v>
      </c>
      <c r="K705" s="40">
        <v>1</v>
      </c>
      <c r="L705" s="41"/>
      <c r="M705" s="41">
        <v>12496.00397</v>
      </c>
      <c r="N705" s="41">
        <v>9661.3741840000002</v>
      </c>
      <c r="O705" s="41">
        <v>1063.722497</v>
      </c>
      <c r="P705" s="44">
        <v>606.80188980000003</v>
      </c>
      <c r="Q705" s="41">
        <v>479.11924800000003</v>
      </c>
      <c r="R705" s="39">
        <v>1</v>
      </c>
      <c r="S705" s="40">
        <v>0.88549161300000001</v>
      </c>
      <c r="T705" s="39">
        <v>17</v>
      </c>
      <c r="U705" s="40">
        <v>9.5230200000000001E-3</v>
      </c>
      <c r="V705" s="45" t="str">
        <f t="shared" si="10"/>
        <v/>
      </c>
    </row>
    <row r="706" spans="1:22" x14ac:dyDescent="0.35">
      <c r="A706" s="39">
        <v>4</v>
      </c>
      <c r="B706" s="39">
        <v>40</v>
      </c>
      <c r="C706" s="39">
        <v>4000</v>
      </c>
      <c r="D706" s="40">
        <v>1</v>
      </c>
      <c r="E706" s="42">
        <v>0</v>
      </c>
      <c r="F706" s="39">
        <v>2</v>
      </c>
      <c r="G706" s="41">
        <v>27587.65006</v>
      </c>
      <c r="H706" s="41">
        <v>4000</v>
      </c>
      <c r="I706" s="43">
        <v>4000</v>
      </c>
      <c r="J706" s="41">
        <v>0</v>
      </c>
      <c r="K706" s="40">
        <v>1</v>
      </c>
      <c r="L706" s="41"/>
      <c r="M706" s="41">
        <v>12092.30818</v>
      </c>
      <c r="N706" s="41">
        <v>9382.2350370000004</v>
      </c>
      <c r="O706" s="41">
        <v>1027.1927760000001</v>
      </c>
      <c r="P706" s="44">
        <v>606.80188980000003</v>
      </c>
      <c r="Q706" s="41">
        <v>479.11217670000002</v>
      </c>
      <c r="R706" s="39">
        <v>1</v>
      </c>
      <c r="S706" s="40">
        <v>0.85990774000000003</v>
      </c>
      <c r="T706" s="39">
        <v>15</v>
      </c>
      <c r="U706" s="40">
        <v>1.3187000000000001E-16</v>
      </c>
      <c r="V706" s="45" t="str">
        <f t="shared" si="10"/>
        <v/>
      </c>
    </row>
    <row r="707" spans="1:22" x14ac:dyDescent="0.35">
      <c r="A707" s="39">
        <v>4</v>
      </c>
      <c r="B707" s="39">
        <v>40</v>
      </c>
      <c r="C707" s="39">
        <v>4000</v>
      </c>
      <c r="D707" s="40">
        <v>1</v>
      </c>
      <c r="E707" s="42">
        <v>0</v>
      </c>
      <c r="F707" s="39">
        <v>3</v>
      </c>
      <c r="G707" s="41">
        <v>38775.648549999998</v>
      </c>
      <c r="H707" s="41">
        <v>8000</v>
      </c>
      <c r="I707" s="43">
        <v>8000</v>
      </c>
      <c r="J707" s="41">
        <v>0</v>
      </c>
      <c r="K707" s="40">
        <v>1</v>
      </c>
      <c r="L707" s="41"/>
      <c r="M707" s="41">
        <v>16561.88565</v>
      </c>
      <c r="N707" s="41">
        <v>9981.4902880000009</v>
      </c>
      <c r="O707" s="41">
        <v>2950.2288579999999</v>
      </c>
      <c r="P707" s="44">
        <v>606.80188980000003</v>
      </c>
      <c r="Q707" s="41">
        <v>675.24185990000001</v>
      </c>
      <c r="R707" s="39">
        <v>2</v>
      </c>
      <c r="S707" s="40">
        <v>0.91483113800000004</v>
      </c>
      <c r="T707" s="39">
        <v>12</v>
      </c>
      <c r="U707" s="40">
        <v>1.500948E-3</v>
      </c>
      <c r="V707" s="45">
        <f t="shared" ref="V707:V770" si="11">IF($F707&lt;&gt;3,"",(
SUMIFS($G:$G,$A:$A,$A707,$B:$B,$B707,$C:$C,$C707,$D:$D,$D707,$E:$E,$E707,$F:$F,1)
+
SUMIFS($G:$G,$A:$A,$A707,$B:$B,$B707,$C:$C,$C707,$D:$D,$D707,$E:$E,$E707,$F:$F,2)
-
$G707
)
/
(
SUMIFS($G:$G,$A:$A,$A707,$B:$B,$B707,$C:$C,$C707,$D:$D,$D707,$E:$E,$E707,$F:$F,1)
+
SUMIFS($G:$G,$A:$A,$A707,$B:$B,$B707,$C:$C,$C707,$D:$D,$D707,$E:$E,$E707,$F:$F,2)
))</f>
        <v>0.30627290103680965</v>
      </c>
    </row>
    <row r="708" spans="1:22" x14ac:dyDescent="0.35">
      <c r="A708" s="39">
        <v>4</v>
      </c>
      <c r="B708" s="39">
        <v>40</v>
      </c>
      <c r="C708" s="39">
        <v>8000</v>
      </c>
      <c r="D708" s="40">
        <v>1</v>
      </c>
      <c r="E708" s="42">
        <v>0</v>
      </c>
      <c r="F708" s="39">
        <v>1</v>
      </c>
      <c r="G708" s="41">
        <v>32307.020329999999</v>
      </c>
      <c r="H708" s="41">
        <v>8000</v>
      </c>
      <c r="I708" s="43">
        <v>8000</v>
      </c>
      <c r="J708" s="41">
        <v>0</v>
      </c>
      <c r="K708" s="40">
        <v>1</v>
      </c>
      <c r="L708" s="41"/>
      <c r="M708" s="41">
        <v>12496.00397</v>
      </c>
      <c r="N708" s="41">
        <v>9661.3741840000002</v>
      </c>
      <c r="O708" s="41">
        <v>1063.721845</v>
      </c>
      <c r="P708" s="44">
        <v>606.80188980000003</v>
      </c>
      <c r="Q708" s="41">
        <v>479.11844150000002</v>
      </c>
      <c r="R708" s="39">
        <v>1</v>
      </c>
      <c r="S708" s="40">
        <v>0.88549161300000001</v>
      </c>
      <c r="T708" s="39">
        <v>6</v>
      </c>
      <c r="U708" s="40">
        <v>4.7607980000000001E-3</v>
      </c>
      <c r="V708" s="45" t="str">
        <f t="shared" si="11"/>
        <v/>
      </c>
    </row>
    <row r="709" spans="1:22" x14ac:dyDescent="0.35">
      <c r="A709" s="39">
        <v>4</v>
      </c>
      <c r="B709" s="39">
        <v>40</v>
      </c>
      <c r="C709" s="39">
        <v>8000</v>
      </c>
      <c r="D709" s="40">
        <v>1</v>
      </c>
      <c r="E709" s="42">
        <v>0</v>
      </c>
      <c r="F709" s="39">
        <v>2</v>
      </c>
      <c r="G709" s="41">
        <v>31754.586729999999</v>
      </c>
      <c r="H709" s="41">
        <v>8000</v>
      </c>
      <c r="I709" s="43">
        <v>8000</v>
      </c>
      <c r="J709" s="41">
        <v>0</v>
      </c>
      <c r="K709" s="40">
        <v>1</v>
      </c>
      <c r="L709" s="41"/>
      <c r="M709" s="41">
        <v>12268.708989999999</v>
      </c>
      <c r="N709" s="41">
        <v>9372.7649739999997</v>
      </c>
      <c r="O709" s="41">
        <v>1027.193381</v>
      </c>
      <c r="P709" s="44">
        <v>606.80188980000003</v>
      </c>
      <c r="Q709" s="41">
        <v>479.11749980000002</v>
      </c>
      <c r="R709" s="39">
        <v>1</v>
      </c>
      <c r="S709" s="40">
        <v>0.85903978199999997</v>
      </c>
      <c r="T709" s="39">
        <v>6</v>
      </c>
      <c r="U709" s="40">
        <v>9.0418640000000002E-3</v>
      </c>
      <c r="V709" s="45" t="str">
        <f t="shared" si="11"/>
        <v/>
      </c>
    </row>
    <row r="710" spans="1:22" x14ac:dyDescent="0.35">
      <c r="A710" s="39">
        <v>4</v>
      </c>
      <c r="B710" s="39">
        <v>40</v>
      </c>
      <c r="C710" s="39">
        <v>8000</v>
      </c>
      <c r="D710" s="40">
        <v>1</v>
      </c>
      <c r="E710" s="42">
        <v>0</v>
      </c>
      <c r="F710" s="39">
        <v>3</v>
      </c>
      <c r="G710" s="41">
        <v>44978.519820000001</v>
      </c>
      <c r="H710" s="41">
        <v>8000</v>
      </c>
      <c r="I710" s="43">
        <v>8000</v>
      </c>
      <c r="J710" s="41">
        <v>0</v>
      </c>
      <c r="K710" s="40">
        <v>1</v>
      </c>
      <c r="L710" s="41"/>
      <c r="M710" s="41">
        <v>23222.95088</v>
      </c>
      <c r="N710" s="41">
        <v>10578.726989999999</v>
      </c>
      <c r="O710" s="41">
        <v>2090.9156010000002</v>
      </c>
      <c r="P710" s="44">
        <v>606.80188980000003</v>
      </c>
      <c r="Q710" s="41">
        <v>479.1244658</v>
      </c>
      <c r="R710" s="39">
        <v>1</v>
      </c>
      <c r="S710" s="40">
        <v>0.96956953000000001</v>
      </c>
      <c r="T710" s="39">
        <v>8</v>
      </c>
      <c r="U710" s="40">
        <v>7.9328579999999992E-3</v>
      </c>
      <c r="V710" s="45">
        <f t="shared" si="11"/>
        <v>0.29788648951823526</v>
      </c>
    </row>
    <row r="711" spans="1:22" x14ac:dyDescent="0.35">
      <c r="A711" s="39">
        <v>4</v>
      </c>
      <c r="B711" s="39">
        <v>70</v>
      </c>
      <c r="C711" s="39">
        <v>1000</v>
      </c>
      <c r="D711" s="40">
        <v>1</v>
      </c>
      <c r="E711" s="42">
        <v>0</v>
      </c>
      <c r="F711" s="39">
        <v>1</v>
      </c>
      <c r="G711" s="41">
        <v>21378.082200000001</v>
      </c>
      <c r="H711" s="41">
        <v>4000</v>
      </c>
      <c r="I711" s="43">
        <v>4000</v>
      </c>
      <c r="J711" s="41">
        <v>0</v>
      </c>
      <c r="K711" s="40">
        <v>1</v>
      </c>
      <c r="L711" s="41"/>
      <c r="M711" s="41">
        <v>6816.3548870000004</v>
      </c>
      <c r="N711" s="41">
        <v>6875.4280749999998</v>
      </c>
      <c r="O711" s="41">
        <v>2123.5699180000001</v>
      </c>
      <c r="P711" s="44">
        <v>606.80188980000003</v>
      </c>
      <c r="Q711" s="41">
        <v>955.92743240000004</v>
      </c>
      <c r="R711" s="39">
        <v>4</v>
      </c>
      <c r="S711" s="40">
        <v>0.471329149</v>
      </c>
      <c r="T711" s="39">
        <v>20</v>
      </c>
      <c r="U711" s="40">
        <v>9.3981580000000002E-3</v>
      </c>
      <c r="V711" s="45" t="str">
        <f t="shared" si="11"/>
        <v/>
      </c>
    </row>
    <row r="712" spans="1:22" x14ac:dyDescent="0.35">
      <c r="A712" s="39">
        <v>4</v>
      </c>
      <c r="B712" s="39">
        <v>70</v>
      </c>
      <c r="C712" s="39">
        <v>1000</v>
      </c>
      <c r="D712" s="40">
        <v>1</v>
      </c>
      <c r="E712" s="42">
        <v>0</v>
      </c>
      <c r="F712" s="39">
        <v>2</v>
      </c>
      <c r="G712" s="41">
        <v>21011.697749999999</v>
      </c>
      <c r="H712" s="41">
        <v>4000</v>
      </c>
      <c r="I712" s="43">
        <v>4000</v>
      </c>
      <c r="J712" s="41">
        <v>0</v>
      </c>
      <c r="K712" s="40">
        <v>1</v>
      </c>
      <c r="L712" s="41"/>
      <c r="M712" s="41">
        <v>6674.2477699999999</v>
      </c>
      <c r="N712" s="41">
        <v>6722.5340230000002</v>
      </c>
      <c r="O712" s="41">
        <v>2053.037828</v>
      </c>
      <c r="P712" s="44">
        <v>606.80188980000003</v>
      </c>
      <c r="Q712" s="41">
        <v>955.07624410000005</v>
      </c>
      <c r="R712" s="39">
        <v>4</v>
      </c>
      <c r="S712" s="40">
        <v>0.46084784899999998</v>
      </c>
      <c r="T712" s="39">
        <v>17</v>
      </c>
      <c r="U712" s="40">
        <v>9.7127099999999994E-3</v>
      </c>
      <c r="V712" s="45" t="str">
        <f t="shared" si="11"/>
        <v/>
      </c>
    </row>
    <row r="713" spans="1:22" x14ac:dyDescent="0.35">
      <c r="A713" s="39">
        <v>4</v>
      </c>
      <c r="B713" s="39">
        <v>70</v>
      </c>
      <c r="C713" s="39">
        <v>1000</v>
      </c>
      <c r="D713" s="40">
        <v>1</v>
      </c>
      <c r="E713" s="42">
        <v>0</v>
      </c>
      <c r="F713" s="39">
        <v>3</v>
      </c>
      <c r="G713" s="41">
        <v>29040.707890000001</v>
      </c>
      <c r="H713" s="41">
        <v>5000</v>
      </c>
      <c r="I713" s="43">
        <v>5000</v>
      </c>
      <c r="J713" s="41">
        <v>0</v>
      </c>
      <c r="K713" s="40">
        <v>1</v>
      </c>
      <c r="L713" s="41"/>
      <c r="M713" s="41">
        <v>8849.1824670000005</v>
      </c>
      <c r="N713" s="41">
        <v>8857.6777320000001</v>
      </c>
      <c r="O713" s="41">
        <v>4657.9316680000002</v>
      </c>
      <c r="P713" s="44">
        <v>606.80188980000003</v>
      </c>
      <c r="Q713" s="41">
        <v>1069.114131</v>
      </c>
      <c r="R713" s="39">
        <v>5</v>
      </c>
      <c r="S713" s="40">
        <v>0.60721771300000005</v>
      </c>
      <c r="T713" s="39">
        <v>40</v>
      </c>
      <c r="U713" s="40">
        <v>5.1261420000000002E-3</v>
      </c>
      <c r="V713" s="45">
        <f t="shared" si="11"/>
        <v>0.31491251135876669</v>
      </c>
    </row>
    <row r="714" spans="1:22" x14ac:dyDescent="0.35">
      <c r="A714" s="39">
        <v>4</v>
      </c>
      <c r="B714" s="39">
        <v>70</v>
      </c>
      <c r="C714" s="39">
        <v>2000</v>
      </c>
      <c r="D714" s="40">
        <v>1</v>
      </c>
      <c r="E714" s="42">
        <v>0</v>
      </c>
      <c r="F714" s="39">
        <v>1</v>
      </c>
      <c r="G714" s="41">
        <v>24659.108130000001</v>
      </c>
      <c r="H714" s="41">
        <v>4000.000912</v>
      </c>
      <c r="I714" s="43">
        <v>4000.000912</v>
      </c>
      <c r="J714" s="41">
        <v>0</v>
      </c>
      <c r="K714" s="40">
        <v>1</v>
      </c>
      <c r="L714" s="41"/>
      <c r="M714" s="41">
        <v>8956.2170740000001</v>
      </c>
      <c r="N714" s="41">
        <v>8925.1970120000005</v>
      </c>
      <c r="O714" s="41">
        <v>1497.0664790000001</v>
      </c>
      <c r="P714" s="44">
        <v>606.80188989999999</v>
      </c>
      <c r="Q714" s="41">
        <v>673.82476050000002</v>
      </c>
      <c r="R714" s="39">
        <v>2</v>
      </c>
      <c r="S714" s="40">
        <v>0.61184635499999995</v>
      </c>
      <c r="T714" s="39">
        <v>28</v>
      </c>
      <c r="U714" s="40">
        <v>4.1823300000000003E-5</v>
      </c>
      <c r="V714" s="45" t="str">
        <f t="shared" si="11"/>
        <v/>
      </c>
    </row>
    <row r="715" spans="1:22" x14ac:dyDescent="0.35">
      <c r="A715" s="39">
        <v>4</v>
      </c>
      <c r="B715" s="39">
        <v>70</v>
      </c>
      <c r="C715" s="39">
        <v>2000</v>
      </c>
      <c r="D715" s="40">
        <v>1</v>
      </c>
      <c r="E715" s="42">
        <v>0</v>
      </c>
      <c r="F715" s="39">
        <v>2</v>
      </c>
      <c r="G715" s="41">
        <v>24173.927629999998</v>
      </c>
      <c r="H715" s="41">
        <v>4000</v>
      </c>
      <c r="I715" s="43">
        <v>4000</v>
      </c>
      <c r="J715" s="41">
        <v>0</v>
      </c>
      <c r="K715" s="40">
        <v>1</v>
      </c>
      <c r="L715" s="41"/>
      <c r="M715" s="41">
        <v>8769.9006489999992</v>
      </c>
      <c r="N715" s="41">
        <v>8674.9035220000005</v>
      </c>
      <c r="O715" s="41">
        <v>1448.4971089999999</v>
      </c>
      <c r="P715" s="44">
        <v>606.80188980000003</v>
      </c>
      <c r="Q715" s="41">
        <v>673.82445859999996</v>
      </c>
      <c r="R715" s="39">
        <v>2</v>
      </c>
      <c r="S715" s="40">
        <v>0.594688047</v>
      </c>
      <c r="T715" s="39">
        <v>23</v>
      </c>
      <c r="U715" s="40">
        <v>8.9861539999999997E-3</v>
      </c>
      <c r="V715" s="45" t="str">
        <f t="shared" si="11"/>
        <v/>
      </c>
    </row>
    <row r="716" spans="1:22" x14ac:dyDescent="0.35">
      <c r="A716" s="39">
        <v>4</v>
      </c>
      <c r="B716" s="39">
        <v>70</v>
      </c>
      <c r="C716" s="39">
        <v>2000</v>
      </c>
      <c r="D716" s="40">
        <v>1</v>
      </c>
      <c r="E716" s="42">
        <v>0</v>
      </c>
      <c r="F716" s="39">
        <v>3</v>
      </c>
      <c r="G716" s="41">
        <v>33260.758809999999</v>
      </c>
      <c r="H716" s="41">
        <v>8000</v>
      </c>
      <c r="I716" s="43">
        <v>8000</v>
      </c>
      <c r="J716" s="41">
        <v>0</v>
      </c>
      <c r="K716" s="40">
        <v>1</v>
      </c>
      <c r="L716" s="41"/>
      <c r="M716" s="41">
        <v>9893.7050450000006</v>
      </c>
      <c r="N716" s="41">
        <v>9632.0428599999996</v>
      </c>
      <c r="O716" s="41">
        <v>4172.2707069999997</v>
      </c>
      <c r="P716" s="44">
        <v>606.80188980000003</v>
      </c>
      <c r="Q716" s="41">
        <v>955.93830509999998</v>
      </c>
      <c r="R716" s="39">
        <v>4</v>
      </c>
      <c r="S716" s="40">
        <v>0.660302532</v>
      </c>
      <c r="T716" s="39">
        <v>45</v>
      </c>
      <c r="U716" s="40">
        <v>9.2401540000000004E-3</v>
      </c>
      <c r="V716" s="45">
        <f t="shared" si="11"/>
        <v>0.31888816059958175</v>
      </c>
    </row>
    <row r="717" spans="1:22" x14ac:dyDescent="0.35">
      <c r="A717" s="39">
        <v>4</v>
      </c>
      <c r="B717" s="39">
        <v>70</v>
      </c>
      <c r="C717" s="39">
        <v>4000</v>
      </c>
      <c r="D717" s="40">
        <v>1</v>
      </c>
      <c r="E717" s="42">
        <v>0</v>
      </c>
      <c r="F717" s="39">
        <v>1</v>
      </c>
      <c r="G717" s="41">
        <v>27915.80099</v>
      </c>
      <c r="H717" s="41">
        <v>4000</v>
      </c>
      <c r="I717" s="43">
        <v>4000</v>
      </c>
      <c r="J717" s="41">
        <v>0</v>
      </c>
      <c r="K717" s="40">
        <v>1</v>
      </c>
      <c r="L717" s="41"/>
      <c r="M717" s="41">
        <v>11061.62127</v>
      </c>
      <c r="N717" s="41">
        <v>10704.54177</v>
      </c>
      <c r="O717" s="41">
        <v>1063.7212500000001</v>
      </c>
      <c r="P717" s="44">
        <v>606.80188980000003</v>
      </c>
      <c r="Q717" s="41">
        <v>479.11481550000002</v>
      </c>
      <c r="R717" s="39">
        <v>1</v>
      </c>
      <c r="S717" s="40">
        <v>0.733825226</v>
      </c>
      <c r="T717" s="39">
        <v>6</v>
      </c>
      <c r="U717" s="40">
        <v>5.0549760000000001E-3</v>
      </c>
      <c r="V717" s="45" t="str">
        <f t="shared" si="11"/>
        <v/>
      </c>
    </row>
    <row r="718" spans="1:22" x14ac:dyDescent="0.35">
      <c r="A718" s="39">
        <v>4</v>
      </c>
      <c r="B718" s="39">
        <v>70</v>
      </c>
      <c r="C718" s="39">
        <v>4000</v>
      </c>
      <c r="D718" s="40">
        <v>1</v>
      </c>
      <c r="E718" s="42">
        <v>0</v>
      </c>
      <c r="F718" s="39">
        <v>2</v>
      </c>
      <c r="G718" s="41">
        <v>27320.918409999998</v>
      </c>
      <c r="H718" s="41">
        <v>4000</v>
      </c>
      <c r="I718" s="43">
        <v>4000</v>
      </c>
      <c r="J718" s="41">
        <v>0</v>
      </c>
      <c r="K718" s="40">
        <v>1</v>
      </c>
      <c r="L718" s="41"/>
      <c r="M718" s="41">
        <v>10834.333430000001</v>
      </c>
      <c r="N718" s="41">
        <v>10373.455809999999</v>
      </c>
      <c r="O718" s="41">
        <v>1027.2020789999999</v>
      </c>
      <c r="P718" s="44">
        <v>606.80188980000003</v>
      </c>
      <c r="Q718" s="41">
        <v>479.1251992</v>
      </c>
      <c r="R718" s="39">
        <v>1</v>
      </c>
      <c r="S718" s="40">
        <v>0.71112839000000005</v>
      </c>
      <c r="T718" s="39">
        <v>7</v>
      </c>
      <c r="U718" s="40">
        <v>4.3923060000000003E-3</v>
      </c>
      <c r="V718" s="45" t="str">
        <f t="shared" si="11"/>
        <v/>
      </c>
    </row>
    <row r="719" spans="1:22" x14ac:dyDescent="0.35">
      <c r="A719" s="39">
        <v>4</v>
      </c>
      <c r="B719" s="39">
        <v>70</v>
      </c>
      <c r="C719" s="39">
        <v>4000</v>
      </c>
      <c r="D719" s="40">
        <v>1</v>
      </c>
      <c r="E719" s="42">
        <v>0</v>
      </c>
      <c r="F719" s="39">
        <v>3</v>
      </c>
      <c r="G719" s="41">
        <v>37719.607389999997</v>
      </c>
      <c r="H719" s="41">
        <v>8000</v>
      </c>
      <c r="I719" s="43">
        <v>8000</v>
      </c>
      <c r="J719" s="41">
        <v>0</v>
      </c>
      <c r="K719" s="40">
        <v>1</v>
      </c>
      <c r="L719" s="41"/>
      <c r="M719" s="41">
        <v>13702.45708</v>
      </c>
      <c r="N719" s="41">
        <v>11790.96039</v>
      </c>
      <c r="O719" s="41">
        <v>2945.5635240000001</v>
      </c>
      <c r="P719" s="44">
        <v>606.80188980000003</v>
      </c>
      <c r="Q719" s="41">
        <v>673.82450840000001</v>
      </c>
      <c r="R719" s="39">
        <v>2</v>
      </c>
      <c r="S719" s="40">
        <v>0.80830215400000005</v>
      </c>
      <c r="T719" s="39">
        <v>45</v>
      </c>
      <c r="U719" s="40">
        <v>3.3553900000000002E-3</v>
      </c>
      <c r="V719" s="45">
        <f t="shared" si="11"/>
        <v>0.31712803005458728</v>
      </c>
    </row>
    <row r="720" spans="1:22" x14ac:dyDescent="0.35">
      <c r="A720" s="39">
        <v>4</v>
      </c>
      <c r="B720" s="39">
        <v>70</v>
      </c>
      <c r="C720" s="39">
        <v>8000</v>
      </c>
      <c r="D720" s="40">
        <v>1</v>
      </c>
      <c r="E720" s="42">
        <v>0</v>
      </c>
      <c r="F720" s="39">
        <v>1</v>
      </c>
      <c r="G720" s="41">
        <v>31915.800210000001</v>
      </c>
      <c r="H720" s="41">
        <v>8000</v>
      </c>
      <c r="I720" s="43">
        <v>8000</v>
      </c>
      <c r="J720" s="41">
        <v>0</v>
      </c>
      <c r="K720" s="40">
        <v>1</v>
      </c>
      <c r="L720" s="41"/>
      <c r="M720" s="41">
        <v>11061.62127</v>
      </c>
      <c r="N720" s="41">
        <v>10704.54177</v>
      </c>
      <c r="O720" s="41">
        <v>1063.720961</v>
      </c>
      <c r="P720" s="44">
        <v>606.80188980000003</v>
      </c>
      <c r="Q720" s="41">
        <v>479.1143194</v>
      </c>
      <c r="R720" s="39">
        <v>1</v>
      </c>
      <c r="S720" s="40">
        <v>0.733825226</v>
      </c>
      <c r="T720" s="39">
        <v>7</v>
      </c>
      <c r="U720" s="40">
        <v>6.4060710000000002E-3</v>
      </c>
      <c r="V720" s="45" t="str">
        <f t="shared" si="11"/>
        <v/>
      </c>
    </row>
    <row r="721" spans="1:22" x14ac:dyDescent="0.35">
      <c r="A721" s="39">
        <v>4</v>
      </c>
      <c r="B721" s="39">
        <v>70</v>
      </c>
      <c r="C721" s="39">
        <v>8000</v>
      </c>
      <c r="D721" s="40">
        <v>1</v>
      </c>
      <c r="E721" s="42">
        <v>0</v>
      </c>
      <c r="F721" s="39">
        <v>2</v>
      </c>
      <c r="G721" s="41">
        <v>31320.918409999998</v>
      </c>
      <c r="H721" s="41">
        <v>8000</v>
      </c>
      <c r="I721" s="43">
        <v>8000</v>
      </c>
      <c r="J721" s="41">
        <v>0</v>
      </c>
      <c r="K721" s="40">
        <v>1</v>
      </c>
      <c r="L721" s="41"/>
      <c r="M721" s="41">
        <v>10834.333430000001</v>
      </c>
      <c r="N721" s="41">
        <v>10373.455809999999</v>
      </c>
      <c r="O721" s="41">
        <v>1027.2020789999999</v>
      </c>
      <c r="P721" s="44">
        <v>606.80188980000003</v>
      </c>
      <c r="Q721" s="41">
        <v>479.1251992</v>
      </c>
      <c r="R721" s="39">
        <v>1</v>
      </c>
      <c r="S721" s="40">
        <v>0.71112839000000005</v>
      </c>
      <c r="T721" s="39">
        <v>6</v>
      </c>
      <c r="U721" s="40">
        <v>7.9565E-3</v>
      </c>
      <c r="V721" s="45" t="str">
        <f t="shared" si="11"/>
        <v/>
      </c>
    </row>
    <row r="722" spans="1:22" x14ac:dyDescent="0.35">
      <c r="A722" s="39">
        <v>4</v>
      </c>
      <c r="B722" s="39">
        <v>70</v>
      </c>
      <c r="C722" s="39">
        <v>8000</v>
      </c>
      <c r="D722" s="40">
        <v>1</v>
      </c>
      <c r="E722" s="42">
        <v>0</v>
      </c>
      <c r="F722" s="39">
        <v>3</v>
      </c>
      <c r="G722" s="41">
        <v>42537.073790000002</v>
      </c>
      <c r="H722" s="41">
        <v>8000</v>
      </c>
      <c r="I722" s="43">
        <v>8000</v>
      </c>
      <c r="J722" s="41">
        <v>0</v>
      </c>
      <c r="K722" s="40">
        <v>1</v>
      </c>
      <c r="L722" s="41"/>
      <c r="M722" s="41">
        <v>17990.4908</v>
      </c>
      <c r="N722" s="41">
        <v>13369.741040000001</v>
      </c>
      <c r="O722" s="41">
        <v>2090.9156010000002</v>
      </c>
      <c r="P722" s="44">
        <v>606.80188980000003</v>
      </c>
      <c r="Q722" s="41">
        <v>479.1244658</v>
      </c>
      <c r="R722" s="39">
        <v>1</v>
      </c>
      <c r="S722" s="40">
        <v>0.91653182899999996</v>
      </c>
      <c r="T722" s="39">
        <v>11</v>
      </c>
      <c r="U722" s="40">
        <v>5.7082319999999997E-3</v>
      </c>
      <c r="V722" s="45">
        <f t="shared" si="11"/>
        <v>0.32733584666825644</v>
      </c>
    </row>
    <row r="723" spans="1:22" x14ac:dyDescent="0.35">
      <c r="A723" s="39">
        <v>4</v>
      </c>
      <c r="B723" s="39">
        <v>100</v>
      </c>
      <c r="C723" s="39">
        <v>1000</v>
      </c>
      <c r="D723" s="40">
        <v>1</v>
      </c>
      <c r="E723" s="42">
        <v>0</v>
      </c>
      <c r="F723" s="39">
        <v>1</v>
      </c>
      <c r="G723" s="41">
        <v>21347.443719999999</v>
      </c>
      <c r="H723" s="41">
        <v>4000</v>
      </c>
      <c r="I723" s="43">
        <v>4000</v>
      </c>
      <c r="J723" s="41">
        <v>0</v>
      </c>
      <c r="K723" s="40">
        <v>1</v>
      </c>
      <c r="L723" s="41"/>
      <c r="M723" s="41">
        <v>6804.5250489999999</v>
      </c>
      <c r="N723" s="41">
        <v>6861.6232959999998</v>
      </c>
      <c r="O723" s="41">
        <v>2119.3627660000002</v>
      </c>
      <c r="P723" s="44">
        <v>606.80188980000003</v>
      </c>
      <c r="Q723" s="41">
        <v>955.13071790000004</v>
      </c>
      <c r="R723" s="39">
        <v>4</v>
      </c>
      <c r="S723" s="40">
        <v>0.25979207700000001</v>
      </c>
      <c r="T723" s="39">
        <v>39</v>
      </c>
      <c r="U723" s="40">
        <v>9.0181930000000007E-3</v>
      </c>
      <c r="V723" s="45" t="str">
        <f t="shared" si="11"/>
        <v/>
      </c>
    </row>
    <row r="724" spans="1:22" x14ac:dyDescent="0.35">
      <c r="A724" s="39">
        <v>4</v>
      </c>
      <c r="B724" s="39">
        <v>100</v>
      </c>
      <c r="C724" s="39">
        <v>1000</v>
      </c>
      <c r="D724" s="40">
        <v>1</v>
      </c>
      <c r="E724" s="42">
        <v>0</v>
      </c>
      <c r="F724" s="39">
        <v>2</v>
      </c>
      <c r="G724" s="41">
        <v>21061.671419999999</v>
      </c>
      <c r="H724" s="41">
        <v>4000</v>
      </c>
      <c r="I724" s="43">
        <v>4000</v>
      </c>
      <c r="J724" s="41">
        <v>0</v>
      </c>
      <c r="K724" s="40">
        <v>1</v>
      </c>
      <c r="L724" s="41"/>
      <c r="M724" s="41">
        <v>6697.1678069999998</v>
      </c>
      <c r="N724" s="41">
        <v>6758.9703410000002</v>
      </c>
      <c r="O724" s="41">
        <v>2047.6102089999999</v>
      </c>
      <c r="P724" s="44">
        <v>606.80188980000003</v>
      </c>
      <c r="Q724" s="41">
        <v>951.12117279999995</v>
      </c>
      <c r="R724" s="39">
        <v>4</v>
      </c>
      <c r="S724" s="40">
        <v>0.255905471</v>
      </c>
      <c r="T724" s="39">
        <v>29</v>
      </c>
      <c r="U724" s="40">
        <v>8.7758760000000002E-3</v>
      </c>
      <c r="V724" s="45" t="str">
        <f t="shared" si="11"/>
        <v/>
      </c>
    </row>
    <row r="725" spans="1:22" x14ac:dyDescent="0.35">
      <c r="A725" s="39">
        <v>4</v>
      </c>
      <c r="B725" s="39">
        <v>100</v>
      </c>
      <c r="C725" s="39">
        <v>1000</v>
      </c>
      <c r="D725" s="40">
        <v>1</v>
      </c>
      <c r="E725" s="42">
        <v>0</v>
      </c>
      <c r="F725" s="39">
        <v>3</v>
      </c>
      <c r="G725" s="41">
        <v>29094.760849999999</v>
      </c>
      <c r="H725" s="41">
        <v>5000</v>
      </c>
      <c r="I725" s="43">
        <v>5000</v>
      </c>
      <c r="J725" s="41">
        <v>0</v>
      </c>
      <c r="K725" s="40">
        <v>1</v>
      </c>
      <c r="L725" s="41"/>
      <c r="M725" s="41">
        <v>8845.3738819999999</v>
      </c>
      <c r="N725" s="41">
        <v>8947.930762</v>
      </c>
      <c r="O725" s="41">
        <v>4632.4655059999996</v>
      </c>
      <c r="P725" s="44">
        <v>606.80188980000003</v>
      </c>
      <c r="Q725" s="41">
        <v>1062.188811</v>
      </c>
      <c r="R725" s="39">
        <v>5</v>
      </c>
      <c r="S725" s="40">
        <v>0.33878302799999999</v>
      </c>
      <c r="T725" s="39">
        <v>55</v>
      </c>
      <c r="U725" s="40">
        <v>6.838467E-3</v>
      </c>
      <c r="V725" s="45">
        <f t="shared" si="11"/>
        <v>0.31395029691251414</v>
      </c>
    </row>
    <row r="726" spans="1:22" x14ac:dyDescent="0.35">
      <c r="A726" s="39">
        <v>4</v>
      </c>
      <c r="B726" s="39">
        <v>100</v>
      </c>
      <c r="C726" s="39">
        <v>2000</v>
      </c>
      <c r="D726" s="40">
        <v>1</v>
      </c>
      <c r="E726" s="42">
        <v>0</v>
      </c>
      <c r="F726" s="39">
        <v>1</v>
      </c>
      <c r="G726" s="41">
        <v>24714.725439999998</v>
      </c>
      <c r="H726" s="41">
        <v>4000</v>
      </c>
      <c r="I726" s="43">
        <v>4000</v>
      </c>
      <c r="J726" s="41">
        <v>0</v>
      </c>
      <c r="K726" s="40">
        <v>1</v>
      </c>
      <c r="L726" s="41"/>
      <c r="M726" s="41">
        <v>8953.7658429999992</v>
      </c>
      <c r="N726" s="41">
        <v>8978.8143610000006</v>
      </c>
      <c r="O726" s="41">
        <v>1500.1286170000001</v>
      </c>
      <c r="P726" s="44">
        <v>606.80188980000003</v>
      </c>
      <c r="Q726" s="41">
        <v>675.21472540000002</v>
      </c>
      <c r="R726" s="39">
        <v>2</v>
      </c>
      <c r="S726" s="40">
        <v>0.339952331</v>
      </c>
      <c r="T726" s="39">
        <v>17</v>
      </c>
      <c r="U726" s="40">
        <v>6.5064500000000004E-3</v>
      </c>
      <c r="V726" s="45" t="str">
        <f t="shared" si="11"/>
        <v/>
      </c>
    </row>
    <row r="727" spans="1:22" x14ac:dyDescent="0.35">
      <c r="A727" s="39">
        <v>4</v>
      </c>
      <c r="B727" s="39">
        <v>100</v>
      </c>
      <c r="C727" s="39">
        <v>2000</v>
      </c>
      <c r="D727" s="40">
        <v>1</v>
      </c>
      <c r="E727" s="42">
        <v>0</v>
      </c>
      <c r="F727" s="39">
        <v>2</v>
      </c>
      <c r="G727" s="41">
        <v>24095.61306</v>
      </c>
      <c r="H727" s="41">
        <v>4000</v>
      </c>
      <c r="I727" s="43">
        <v>4000</v>
      </c>
      <c r="J727" s="41">
        <v>0</v>
      </c>
      <c r="K727" s="40">
        <v>1</v>
      </c>
      <c r="L727" s="41"/>
      <c r="M727" s="41">
        <v>8669.3819480000002</v>
      </c>
      <c r="N727" s="41">
        <v>8697.1052149999996</v>
      </c>
      <c r="O727" s="41">
        <v>1448.4979000000001</v>
      </c>
      <c r="P727" s="44">
        <v>606.80188980000003</v>
      </c>
      <c r="Q727" s="41">
        <v>673.82610910000005</v>
      </c>
      <c r="R727" s="39">
        <v>2</v>
      </c>
      <c r="S727" s="40">
        <v>0.32928636999999999</v>
      </c>
      <c r="T727" s="39">
        <v>39</v>
      </c>
      <c r="U727" s="40">
        <v>1.495789E-3</v>
      </c>
      <c r="V727" s="45" t="str">
        <f t="shared" si="11"/>
        <v/>
      </c>
    </row>
    <row r="728" spans="1:22" x14ac:dyDescent="0.35">
      <c r="A728" s="39">
        <v>4</v>
      </c>
      <c r="B728" s="39">
        <v>100</v>
      </c>
      <c r="C728" s="39">
        <v>2000</v>
      </c>
      <c r="D728" s="40">
        <v>1</v>
      </c>
      <c r="E728" s="42">
        <v>0</v>
      </c>
      <c r="F728" s="39">
        <v>3</v>
      </c>
      <c r="G728" s="41">
        <v>33241.650110000002</v>
      </c>
      <c r="H728" s="41">
        <v>8000</v>
      </c>
      <c r="I728" s="43">
        <v>8000</v>
      </c>
      <c r="J728" s="41">
        <v>0</v>
      </c>
      <c r="K728" s="40">
        <v>1</v>
      </c>
      <c r="L728" s="41"/>
      <c r="M728" s="41">
        <v>9715.8958199999997</v>
      </c>
      <c r="N728" s="41">
        <v>9790.7433939999992</v>
      </c>
      <c r="O728" s="41">
        <v>4172.2707069999997</v>
      </c>
      <c r="P728" s="44">
        <v>606.80188980000003</v>
      </c>
      <c r="Q728" s="41">
        <v>955.93830509999998</v>
      </c>
      <c r="R728" s="39">
        <v>4</v>
      </c>
      <c r="S728" s="40">
        <v>0.37069326800000002</v>
      </c>
      <c r="T728" s="39">
        <v>305</v>
      </c>
      <c r="U728" s="40">
        <v>3.8147917000000003E-2</v>
      </c>
      <c r="V728" s="45">
        <f t="shared" si="11"/>
        <v>0.31896292606124821</v>
      </c>
    </row>
    <row r="729" spans="1:22" x14ac:dyDescent="0.35">
      <c r="A729" s="39">
        <v>4</v>
      </c>
      <c r="B729" s="39">
        <v>100</v>
      </c>
      <c r="C729" s="39">
        <v>4000</v>
      </c>
      <c r="D729" s="40">
        <v>1</v>
      </c>
      <c r="E729" s="42">
        <v>0</v>
      </c>
      <c r="F729" s="39">
        <v>1</v>
      </c>
      <c r="G729" s="41">
        <v>27888.46646</v>
      </c>
      <c r="H729" s="41">
        <v>4000</v>
      </c>
      <c r="I729" s="43">
        <v>4000</v>
      </c>
      <c r="J729" s="41">
        <v>0</v>
      </c>
      <c r="K729" s="40">
        <v>1</v>
      </c>
      <c r="L729" s="41"/>
      <c r="M729" s="41">
        <v>10861.87364</v>
      </c>
      <c r="N729" s="41">
        <v>10876.956749999999</v>
      </c>
      <c r="O729" s="41">
        <v>1063.72029</v>
      </c>
      <c r="P729" s="44">
        <v>606.80188980000003</v>
      </c>
      <c r="Q729" s="41">
        <v>479.11389109999999</v>
      </c>
      <c r="R729" s="39">
        <v>1</v>
      </c>
      <c r="S729" s="40">
        <v>0.41181905000000002</v>
      </c>
      <c r="T729" s="39">
        <v>6</v>
      </c>
      <c r="U729" s="40">
        <v>9.5232609999999999E-3</v>
      </c>
      <c r="V729" s="45" t="str">
        <f t="shared" si="11"/>
        <v/>
      </c>
    </row>
    <row r="730" spans="1:22" x14ac:dyDescent="0.35">
      <c r="A730" s="39">
        <v>4</v>
      </c>
      <c r="B730" s="39">
        <v>100</v>
      </c>
      <c r="C730" s="39">
        <v>4000</v>
      </c>
      <c r="D730" s="40">
        <v>1</v>
      </c>
      <c r="E730" s="42">
        <v>0</v>
      </c>
      <c r="F730" s="39">
        <v>2</v>
      </c>
      <c r="G730" s="41">
        <v>27290.160650000002</v>
      </c>
      <c r="H730" s="41">
        <v>4000</v>
      </c>
      <c r="I730" s="43">
        <v>4000</v>
      </c>
      <c r="J730" s="41">
        <v>0</v>
      </c>
      <c r="K730" s="40">
        <v>1</v>
      </c>
      <c r="L730" s="41"/>
      <c r="M730" s="41">
        <v>10581.62372</v>
      </c>
      <c r="N730" s="41">
        <v>10595.40776</v>
      </c>
      <c r="O730" s="41">
        <v>1027.2020789999999</v>
      </c>
      <c r="P730" s="44">
        <v>606.80188980000003</v>
      </c>
      <c r="Q730" s="41">
        <v>479.1251992</v>
      </c>
      <c r="R730" s="39">
        <v>1</v>
      </c>
      <c r="S730" s="40">
        <v>0.40115915299999999</v>
      </c>
      <c r="T730" s="39">
        <v>9</v>
      </c>
      <c r="U730" s="40">
        <v>4.1236729999999996E-3</v>
      </c>
      <c r="V730" s="45" t="str">
        <f t="shared" si="11"/>
        <v/>
      </c>
    </row>
    <row r="731" spans="1:22" x14ac:dyDescent="0.35">
      <c r="A731" s="39">
        <v>4</v>
      </c>
      <c r="B731" s="39">
        <v>100</v>
      </c>
      <c r="C731" s="39">
        <v>4000</v>
      </c>
      <c r="D731" s="40">
        <v>1</v>
      </c>
      <c r="E731" s="42">
        <v>0</v>
      </c>
      <c r="F731" s="39">
        <v>3</v>
      </c>
      <c r="G731" s="41">
        <v>37456.097020000001</v>
      </c>
      <c r="H731" s="41">
        <v>8000</v>
      </c>
      <c r="I731" s="43">
        <v>8000</v>
      </c>
      <c r="J731" s="41">
        <v>0</v>
      </c>
      <c r="K731" s="40">
        <v>1</v>
      </c>
      <c r="L731" s="41"/>
      <c r="M731" s="41">
        <v>12594.60598</v>
      </c>
      <c r="N731" s="41">
        <v>12635.154839999999</v>
      </c>
      <c r="O731" s="41">
        <v>2945.636739</v>
      </c>
      <c r="P731" s="44">
        <v>606.80188980000003</v>
      </c>
      <c r="Q731" s="41">
        <v>673.89756969999996</v>
      </c>
      <c r="R731" s="39">
        <v>2</v>
      </c>
      <c r="S731" s="40">
        <v>0.47838725300000001</v>
      </c>
      <c r="T731" s="39">
        <v>47</v>
      </c>
      <c r="U731" s="40">
        <v>7.6171269999999996E-3</v>
      </c>
      <c r="V731" s="45">
        <f t="shared" si="11"/>
        <v>0.32118468722807625</v>
      </c>
    </row>
    <row r="732" spans="1:22" x14ac:dyDescent="0.35">
      <c r="A732" s="39">
        <v>4</v>
      </c>
      <c r="B732" s="39">
        <v>100</v>
      </c>
      <c r="C732" s="39">
        <v>8000</v>
      </c>
      <c r="D732" s="40">
        <v>1</v>
      </c>
      <c r="E732" s="42">
        <v>0</v>
      </c>
      <c r="F732" s="39">
        <v>1</v>
      </c>
      <c r="G732" s="41">
        <v>31888.48993</v>
      </c>
      <c r="H732" s="41">
        <v>8000</v>
      </c>
      <c r="I732" s="43">
        <v>8000</v>
      </c>
      <c r="J732" s="41">
        <v>0</v>
      </c>
      <c r="K732" s="40">
        <v>1</v>
      </c>
      <c r="L732" s="41"/>
      <c r="M732" s="41">
        <v>10861.87364</v>
      </c>
      <c r="N732" s="41">
        <v>10876.956749999999</v>
      </c>
      <c r="O732" s="41">
        <v>1063.7249059999999</v>
      </c>
      <c r="P732" s="44">
        <v>606.80188980000003</v>
      </c>
      <c r="Q732" s="41">
        <v>479.13275019999998</v>
      </c>
      <c r="R732" s="39">
        <v>1</v>
      </c>
      <c r="S732" s="40">
        <v>0.41181905000000002</v>
      </c>
      <c r="T732" s="39">
        <v>5</v>
      </c>
      <c r="U732" s="40">
        <v>9.0048219999999991E-3</v>
      </c>
      <c r="V732" s="45" t="str">
        <f t="shared" si="11"/>
        <v/>
      </c>
    </row>
    <row r="733" spans="1:22" x14ac:dyDescent="0.35">
      <c r="A733" s="39">
        <v>4</v>
      </c>
      <c r="B733" s="39">
        <v>100</v>
      </c>
      <c r="C733" s="39">
        <v>8000</v>
      </c>
      <c r="D733" s="40">
        <v>1</v>
      </c>
      <c r="E733" s="42">
        <v>0</v>
      </c>
      <c r="F733" s="39">
        <v>2</v>
      </c>
      <c r="G733" s="41">
        <v>31290.160650000002</v>
      </c>
      <c r="H733" s="41">
        <v>8000</v>
      </c>
      <c r="I733" s="43">
        <v>8000</v>
      </c>
      <c r="J733" s="41">
        <v>0</v>
      </c>
      <c r="K733" s="40">
        <v>1</v>
      </c>
      <c r="L733" s="41"/>
      <c r="M733" s="41">
        <v>10581.62372</v>
      </c>
      <c r="N733" s="41">
        <v>10595.40776</v>
      </c>
      <c r="O733" s="41">
        <v>1027.2020789999999</v>
      </c>
      <c r="P733" s="44">
        <v>606.80188980000003</v>
      </c>
      <c r="Q733" s="41">
        <v>479.1251992</v>
      </c>
      <c r="R733" s="39">
        <v>1</v>
      </c>
      <c r="S733" s="40">
        <v>0.40115915299999999</v>
      </c>
      <c r="T733" s="39">
        <v>6</v>
      </c>
      <c r="U733" s="40">
        <v>7.8289540000000008E-3</v>
      </c>
      <c r="V733" s="45" t="str">
        <f t="shared" si="11"/>
        <v/>
      </c>
    </row>
    <row r="734" spans="1:22" x14ac:dyDescent="0.35">
      <c r="A734" s="39">
        <v>4</v>
      </c>
      <c r="B734" s="39">
        <v>100</v>
      </c>
      <c r="C734" s="39">
        <v>8000</v>
      </c>
      <c r="D734" s="40">
        <v>1</v>
      </c>
      <c r="E734" s="42">
        <v>0</v>
      </c>
      <c r="F734" s="39">
        <v>3</v>
      </c>
      <c r="G734" s="41">
        <v>41863.795969999999</v>
      </c>
      <c r="H734" s="41">
        <v>8000</v>
      </c>
      <c r="I734" s="43">
        <v>8000</v>
      </c>
      <c r="J734" s="41">
        <v>0</v>
      </c>
      <c r="K734" s="40">
        <v>1</v>
      </c>
      <c r="L734" s="41"/>
      <c r="M734" s="41">
        <v>15333.2606</v>
      </c>
      <c r="N734" s="41">
        <v>15353.69341</v>
      </c>
      <c r="O734" s="41">
        <v>2090.9156010000002</v>
      </c>
      <c r="P734" s="44">
        <v>606.80188980000003</v>
      </c>
      <c r="Q734" s="41">
        <v>479.1244658</v>
      </c>
      <c r="R734" s="39">
        <v>1</v>
      </c>
      <c r="S734" s="40">
        <v>0.58131548899999996</v>
      </c>
      <c r="T734" s="39">
        <v>9</v>
      </c>
      <c r="U734" s="40">
        <v>5.0819400000000001E-3</v>
      </c>
      <c r="V734" s="45">
        <f t="shared" si="11"/>
        <v>0.33737432525580863</v>
      </c>
    </row>
    <row r="735" spans="1:22" x14ac:dyDescent="0.35">
      <c r="A735" s="39">
        <v>5</v>
      </c>
      <c r="B735" s="39">
        <v>10</v>
      </c>
      <c r="C735" s="39">
        <v>1000</v>
      </c>
      <c r="D735" s="40">
        <v>1</v>
      </c>
      <c r="E735" s="42">
        <v>0</v>
      </c>
      <c r="F735" s="39">
        <v>1</v>
      </c>
      <c r="G735" s="41">
        <v>22639.67236</v>
      </c>
      <c r="H735" s="41">
        <v>5000</v>
      </c>
      <c r="I735" s="43">
        <v>5000</v>
      </c>
      <c r="J735" s="41">
        <v>0</v>
      </c>
      <c r="K735" s="40">
        <v>1</v>
      </c>
      <c r="L735" s="41"/>
      <c r="M735" s="41">
        <v>8014.2084290000003</v>
      </c>
      <c r="N735" s="41">
        <v>5545.8392940000003</v>
      </c>
      <c r="O735" s="41">
        <v>2372.4333179999999</v>
      </c>
      <c r="P735" s="44">
        <v>613.87430119999999</v>
      </c>
      <c r="Q735" s="41">
        <v>1093.317022</v>
      </c>
      <c r="R735" s="39">
        <v>5</v>
      </c>
      <c r="S735" s="40">
        <v>0.799662926</v>
      </c>
      <c r="T735" s="39">
        <v>42</v>
      </c>
      <c r="U735" s="40">
        <v>3.2624099999999999E-3</v>
      </c>
      <c r="V735" s="45" t="str">
        <f t="shared" si="11"/>
        <v/>
      </c>
    </row>
    <row r="736" spans="1:22" x14ac:dyDescent="0.35">
      <c r="A736" s="39">
        <v>5</v>
      </c>
      <c r="B736" s="39">
        <v>10</v>
      </c>
      <c r="C736" s="39">
        <v>1000</v>
      </c>
      <c r="D736" s="40">
        <v>1</v>
      </c>
      <c r="E736" s="42">
        <v>0</v>
      </c>
      <c r="F736" s="39">
        <v>2</v>
      </c>
      <c r="G736" s="41">
        <v>22670.316330000001</v>
      </c>
      <c r="H736" s="41">
        <v>4000</v>
      </c>
      <c r="I736" s="43">
        <v>4000</v>
      </c>
      <c r="J736" s="41">
        <v>0</v>
      </c>
      <c r="K736" s="40">
        <v>1</v>
      </c>
      <c r="L736" s="41"/>
      <c r="M736" s="41">
        <v>8881.7180430000008</v>
      </c>
      <c r="N736" s="41">
        <v>6092.8332600000003</v>
      </c>
      <c r="O736" s="41">
        <v>2103.9502710000002</v>
      </c>
      <c r="P736" s="44">
        <v>613.87430119999999</v>
      </c>
      <c r="Q736" s="41">
        <v>977.94045300000005</v>
      </c>
      <c r="R736" s="39">
        <v>4</v>
      </c>
      <c r="S736" s="40">
        <v>0.87853481</v>
      </c>
      <c r="T736" s="39">
        <v>31</v>
      </c>
      <c r="U736" s="40">
        <v>9.7792959999999998E-3</v>
      </c>
      <c r="V736" s="45" t="str">
        <f t="shared" si="11"/>
        <v/>
      </c>
    </row>
    <row r="737" spans="1:22" x14ac:dyDescent="0.35">
      <c r="A737" s="39">
        <v>5</v>
      </c>
      <c r="B737" s="39">
        <v>10</v>
      </c>
      <c r="C737" s="39">
        <v>1000</v>
      </c>
      <c r="D737" s="40">
        <v>1</v>
      </c>
      <c r="E737" s="42">
        <v>0</v>
      </c>
      <c r="F737" s="39">
        <v>3</v>
      </c>
      <c r="G737" s="41">
        <v>32708.391790000001</v>
      </c>
      <c r="H737" s="41">
        <v>6000</v>
      </c>
      <c r="I737" s="43">
        <v>6000</v>
      </c>
      <c r="J737" s="41">
        <v>0</v>
      </c>
      <c r="K737" s="40">
        <v>1</v>
      </c>
      <c r="L737" s="41"/>
      <c r="M737" s="41">
        <v>13756.72478</v>
      </c>
      <c r="N737" s="41">
        <v>6002.8713109999999</v>
      </c>
      <c r="O737" s="41">
        <v>5143.9043750000001</v>
      </c>
      <c r="P737" s="44">
        <v>613.87430119999999</v>
      </c>
      <c r="Q737" s="41">
        <v>1191.0170270000001</v>
      </c>
      <c r="R737" s="39">
        <v>6</v>
      </c>
      <c r="S737" s="40">
        <v>0.86556306100000002</v>
      </c>
      <c r="T737" s="39">
        <v>30</v>
      </c>
      <c r="U737" s="40">
        <v>6.0905159999999998E-3</v>
      </c>
      <c r="V737" s="45">
        <f t="shared" si="11"/>
        <v>0.27811962139776902</v>
      </c>
    </row>
    <row r="738" spans="1:22" x14ac:dyDescent="0.35">
      <c r="A738" s="39">
        <v>5</v>
      </c>
      <c r="B738" s="39">
        <v>10</v>
      </c>
      <c r="C738" s="39">
        <v>2000</v>
      </c>
      <c r="D738" s="40">
        <v>1</v>
      </c>
      <c r="E738" s="42">
        <v>0</v>
      </c>
      <c r="F738" s="39">
        <v>1</v>
      </c>
      <c r="G738" s="41">
        <v>26378.646349999999</v>
      </c>
      <c r="H738" s="41">
        <v>6000</v>
      </c>
      <c r="I738" s="43">
        <v>6000</v>
      </c>
      <c r="J738" s="41">
        <v>0</v>
      </c>
      <c r="K738" s="40">
        <v>1</v>
      </c>
      <c r="L738" s="41"/>
      <c r="M738" s="41">
        <v>10771.39416</v>
      </c>
      <c r="N738" s="41">
        <v>6314.2235819999996</v>
      </c>
      <c r="O738" s="41">
        <v>1835.074805</v>
      </c>
      <c r="P738" s="44">
        <v>613.87430119999999</v>
      </c>
      <c r="Q738" s="41">
        <v>844.07949989999997</v>
      </c>
      <c r="R738" s="39">
        <v>3</v>
      </c>
      <c r="S738" s="40">
        <v>0.91045741400000002</v>
      </c>
      <c r="T738" s="39">
        <v>25</v>
      </c>
      <c r="U738" s="40">
        <v>9.9770640000000008E-3</v>
      </c>
      <c r="V738" s="45" t="str">
        <f t="shared" si="11"/>
        <v/>
      </c>
    </row>
    <row r="739" spans="1:22" x14ac:dyDescent="0.35">
      <c r="A739" s="39">
        <v>5</v>
      </c>
      <c r="B739" s="39">
        <v>10</v>
      </c>
      <c r="C739" s="39">
        <v>2000</v>
      </c>
      <c r="D739" s="40">
        <v>1</v>
      </c>
      <c r="E739" s="42">
        <v>0</v>
      </c>
      <c r="F739" s="39">
        <v>2</v>
      </c>
      <c r="G739" s="41">
        <v>26271.892059999998</v>
      </c>
      <c r="H739" s="41">
        <v>6000</v>
      </c>
      <c r="I739" s="43">
        <v>6000</v>
      </c>
      <c r="J739" s="41">
        <v>0</v>
      </c>
      <c r="K739" s="40">
        <v>1</v>
      </c>
      <c r="L739" s="41"/>
      <c r="M739" s="41">
        <v>10816.412319999999</v>
      </c>
      <c r="N739" s="41">
        <v>6203.5238220000001</v>
      </c>
      <c r="O739" s="41">
        <v>1804.5706990000001</v>
      </c>
      <c r="P739" s="44">
        <v>613.87430119999999</v>
      </c>
      <c r="Q739" s="41">
        <v>833.51091559999998</v>
      </c>
      <c r="R739" s="39">
        <v>3</v>
      </c>
      <c r="S739" s="40">
        <v>0.894495449</v>
      </c>
      <c r="T739" s="39">
        <v>42</v>
      </c>
      <c r="U739" s="40">
        <v>9.9804400000000001E-3</v>
      </c>
      <c r="V739" s="45" t="str">
        <f t="shared" si="11"/>
        <v/>
      </c>
    </row>
    <row r="740" spans="1:22" x14ac:dyDescent="0.35">
      <c r="A740" s="39">
        <v>5</v>
      </c>
      <c r="B740" s="39">
        <v>10</v>
      </c>
      <c r="C740" s="39">
        <v>2000</v>
      </c>
      <c r="D740" s="40">
        <v>1</v>
      </c>
      <c r="E740" s="42">
        <v>0</v>
      </c>
      <c r="F740" s="39">
        <v>3</v>
      </c>
      <c r="G740" s="41">
        <v>37503.770989999997</v>
      </c>
      <c r="H740" s="41">
        <v>8000</v>
      </c>
      <c r="I740" s="43">
        <v>8000</v>
      </c>
      <c r="J740" s="41">
        <v>0</v>
      </c>
      <c r="K740" s="40">
        <v>1</v>
      </c>
      <c r="L740" s="41"/>
      <c r="M740" s="41">
        <v>17149.26957</v>
      </c>
      <c r="N740" s="41">
        <v>6538.3178619999999</v>
      </c>
      <c r="O740" s="41">
        <v>4224.6778999999997</v>
      </c>
      <c r="P740" s="44">
        <v>613.87430119999999</v>
      </c>
      <c r="Q740" s="41">
        <v>977.63135929999999</v>
      </c>
      <c r="R740" s="39">
        <v>4</v>
      </c>
      <c r="S740" s="40">
        <v>0.94276990599999999</v>
      </c>
      <c r="T740" s="39">
        <v>23</v>
      </c>
      <c r="U740" s="40">
        <v>3.455825E-3</v>
      </c>
      <c r="V740" s="45">
        <f t="shared" si="11"/>
        <v>0.28768494829149077</v>
      </c>
    </row>
    <row r="741" spans="1:22" x14ac:dyDescent="0.35">
      <c r="A741" s="39">
        <v>5</v>
      </c>
      <c r="B741" s="39">
        <v>10</v>
      </c>
      <c r="C741" s="39">
        <v>4000</v>
      </c>
      <c r="D741" s="40">
        <v>1</v>
      </c>
      <c r="E741" s="42">
        <v>0</v>
      </c>
      <c r="F741" s="39">
        <v>1</v>
      </c>
      <c r="G741" s="41">
        <v>30933.420170000001</v>
      </c>
      <c r="H741" s="41">
        <v>8000</v>
      </c>
      <c r="I741" s="43">
        <v>8000</v>
      </c>
      <c r="J741" s="41">
        <v>0</v>
      </c>
      <c r="K741" s="40">
        <v>1</v>
      </c>
      <c r="L741" s="41"/>
      <c r="M741" s="41">
        <v>13682.886420000001</v>
      </c>
      <c r="N741" s="41">
        <v>6447.4131859999998</v>
      </c>
      <c r="O741" s="41">
        <v>1498.3589850000001</v>
      </c>
      <c r="P741" s="44">
        <v>613.87430119999999</v>
      </c>
      <c r="Q741" s="41">
        <v>690.88726989999998</v>
      </c>
      <c r="R741" s="39">
        <v>2</v>
      </c>
      <c r="S741" s="40">
        <v>0.92966222399999998</v>
      </c>
      <c r="T741" s="39">
        <v>13</v>
      </c>
      <c r="U741" s="40">
        <v>8.7846109999999995E-3</v>
      </c>
      <c r="V741" s="45" t="str">
        <f t="shared" si="11"/>
        <v/>
      </c>
    </row>
    <row r="742" spans="1:22" x14ac:dyDescent="0.35">
      <c r="A742" s="39">
        <v>5</v>
      </c>
      <c r="B742" s="39">
        <v>10</v>
      </c>
      <c r="C742" s="39">
        <v>4000</v>
      </c>
      <c r="D742" s="40">
        <v>1</v>
      </c>
      <c r="E742" s="42">
        <v>0</v>
      </c>
      <c r="F742" s="39">
        <v>2</v>
      </c>
      <c r="G742" s="41">
        <v>30434.441070000001</v>
      </c>
      <c r="H742" s="41">
        <v>8000</v>
      </c>
      <c r="I742" s="43">
        <v>8000</v>
      </c>
      <c r="J742" s="41">
        <v>0</v>
      </c>
      <c r="K742" s="40">
        <v>1</v>
      </c>
      <c r="L742" s="41"/>
      <c r="M742" s="41">
        <v>13117.649450000001</v>
      </c>
      <c r="N742" s="41">
        <v>6525.8051189999996</v>
      </c>
      <c r="O742" s="41">
        <v>1487.7148589999999</v>
      </c>
      <c r="P742" s="44">
        <v>613.87430119999999</v>
      </c>
      <c r="Q742" s="41">
        <v>689.39733980000005</v>
      </c>
      <c r="R742" s="39">
        <v>2</v>
      </c>
      <c r="S742" s="40">
        <v>0.94096567499999995</v>
      </c>
      <c r="T742" s="39">
        <v>19</v>
      </c>
      <c r="U742" s="40">
        <v>8.3286679999999991E-3</v>
      </c>
      <c r="V742" s="45" t="str">
        <f t="shared" si="11"/>
        <v/>
      </c>
    </row>
    <row r="743" spans="1:22" x14ac:dyDescent="0.35">
      <c r="A743" s="39">
        <v>5</v>
      </c>
      <c r="B743" s="39">
        <v>10</v>
      </c>
      <c r="C743" s="39">
        <v>4000</v>
      </c>
      <c r="D743" s="40">
        <v>1</v>
      </c>
      <c r="E743" s="42">
        <v>0</v>
      </c>
      <c r="F743" s="39">
        <v>3</v>
      </c>
      <c r="G743" s="41">
        <v>45000.597459999997</v>
      </c>
      <c r="H743" s="41">
        <v>12000</v>
      </c>
      <c r="I743" s="43">
        <v>12000</v>
      </c>
      <c r="J743" s="41">
        <v>0</v>
      </c>
      <c r="K743" s="40">
        <v>1</v>
      </c>
      <c r="L743" s="41"/>
      <c r="M743" s="41">
        <v>21238.139009999999</v>
      </c>
      <c r="N743" s="41">
        <v>6655.39246</v>
      </c>
      <c r="O743" s="41">
        <v>3648.6338089999999</v>
      </c>
      <c r="P743" s="44">
        <v>613.87430119999999</v>
      </c>
      <c r="Q743" s="41">
        <v>844.55787039999996</v>
      </c>
      <c r="R743" s="39">
        <v>3</v>
      </c>
      <c r="S743" s="40">
        <v>0.95965106899999997</v>
      </c>
      <c r="T743" s="39">
        <v>28</v>
      </c>
      <c r="U743" s="40">
        <v>8.9302679999999999E-3</v>
      </c>
      <c r="V743" s="45">
        <f t="shared" si="11"/>
        <v>0.26670741735629699</v>
      </c>
    </row>
    <row r="744" spans="1:22" x14ac:dyDescent="0.35">
      <c r="A744" s="39">
        <v>5</v>
      </c>
      <c r="B744" s="39">
        <v>10</v>
      </c>
      <c r="C744" s="39">
        <v>8000</v>
      </c>
      <c r="D744" s="40">
        <v>1</v>
      </c>
      <c r="E744" s="42">
        <v>0</v>
      </c>
      <c r="F744" s="39">
        <v>1</v>
      </c>
      <c r="G744" s="41">
        <v>35015.295339999997</v>
      </c>
      <c r="H744" s="41">
        <v>8000</v>
      </c>
      <c r="I744" s="43">
        <v>8000</v>
      </c>
      <c r="J744" s="41">
        <v>0</v>
      </c>
      <c r="K744" s="40">
        <v>1</v>
      </c>
      <c r="L744" s="41"/>
      <c r="M744" s="41">
        <v>18213.687140000002</v>
      </c>
      <c r="N744" s="41">
        <v>6634.5124329999999</v>
      </c>
      <c r="O744" s="41">
        <v>1062.89768</v>
      </c>
      <c r="P744" s="44">
        <v>613.87430119999999</v>
      </c>
      <c r="Q744" s="41">
        <v>490.32378820000002</v>
      </c>
      <c r="R744" s="39">
        <v>1</v>
      </c>
      <c r="S744" s="40">
        <v>0.956640347</v>
      </c>
      <c r="T744" s="39">
        <v>9</v>
      </c>
      <c r="U744" s="40">
        <v>6.4262390000000003E-3</v>
      </c>
      <c r="V744" s="45" t="str">
        <f t="shared" si="11"/>
        <v/>
      </c>
    </row>
    <row r="745" spans="1:22" x14ac:dyDescent="0.35">
      <c r="A745" s="39">
        <v>5</v>
      </c>
      <c r="B745" s="39">
        <v>10</v>
      </c>
      <c r="C745" s="39">
        <v>8000</v>
      </c>
      <c r="D745" s="40">
        <v>1</v>
      </c>
      <c r="E745" s="42">
        <v>0</v>
      </c>
      <c r="F745" s="39">
        <v>2</v>
      </c>
      <c r="G745" s="41">
        <v>34871.44644</v>
      </c>
      <c r="H745" s="41">
        <v>8000</v>
      </c>
      <c r="I745" s="43">
        <v>8000</v>
      </c>
      <c r="J745" s="41">
        <v>0</v>
      </c>
      <c r="K745" s="40">
        <v>1</v>
      </c>
      <c r="L745" s="41"/>
      <c r="M745" s="41">
        <v>18089.641589999999</v>
      </c>
      <c r="N745" s="41">
        <v>6624.3359689999997</v>
      </c>
      <c r="O745" s="41">
        <v>1053.2695470000001</v>
      </c>
      <c r="P745" s="44">
        <v>613.87430119999999</v>
      </c>
      <c r="Q745" s="41">
        <v>490.32502890000001</v>
      </c>
      <c r="R745" s="39">
        <v>1</v>
      </c>
      <c r="S745" s="40">
        <v>0.95517298699999997</v>
      </c>
      <c r="T745" s="39">
        <v>11</v>
      </c>
      <c r="U745" s="40">
        <v>1.8494990000000001E-3</v>
      </c>
      <c r="V745" s="45" t="str">
        <f t="shared" si="11"/>
        <v/>
      </c>
    </row>
    <row r="746" spans="1:22" x14ac:dyDescent="0.35">
      <c r="A746" s="39">
        <v>5</v>
      </c>
      <c r="B746" s="39">
        <v>10</v>
      </c>
      <c r="C746" s="39">
        <v>8000</v>
      </c>
      <c r="D746" s="40">
        <v>1</v>
      </c>
      <c r="E746" s="42">
        <v>0</v>
      </c>
      <c r="F746" s="39">
        <v>3</v>
      </c>
      <c r="G746" s="41">
        <v>53522.960709999999</v>
      </c>
      <c r="H746" s="41">
        <v>16000</v>
      </c>
      <c r="I746" s="43">
        <v>16000</v>
      </c>
      <c r="J746" s="41">
        <v>0</v>
      </c>
      <c r="K746" s="40">
        <v>1</v>
      </c>
      <c r="L746" s="41"/>
      <c r="M746" s="41">
        <v>26494.948619999999</v>
      </c>
      <c r="N746" s="41">
        <v>6746.2752460000002</v>
      </c>
      <c r="O746" s="41">
        <v>2978.7201420000001</v>
      </c>
      <c r="P746" s="44">
        <v>613.87430119999999</v>
      </c>
      <c r="Q746" s="41">
        <v>689.14240670000004</v>
      </c>
      <c r="R746" s="39">
        <v>2</v>
      </c>
      <c r="S746" s="40">
        <v>0.97275559499999997</v>
      </c>
      <c r="T746" s="39">
        <v>21</v>
      </c>
      <c r="U746" s="40">
        <v>7.7703820000000002E-3</v>
      </c>
      <c r="V746" s="45">
        <f t="shared" si="11"/>
        <v>0.23414714512678772</v>
      </c>
    </row>
    <row r="747" spans="1:22" x14ac:dyDescent="0.35">
      <c r="A747" s="39">
        <v>5</v>
      </c>
      <c r="B747" s="39">
        <v>40</v>
      </c>
      <c r="C747" s="39">
        <v>1000</v>
      </c>
      <c r="D747" s="40">
        <v>1</v>
      </c>
      <c r="E747" s="42">
        <v>0</v>
      </c>
      <c r="F747" s="39">
        <v>1</v>
      </c>
      <c r="G747" s="41">
        <v>22087.225170000002</v>
      </c>
      <c r="H747" s="41">
        <v>4000</v>
      </c>
      <c r="I747" s="43">
        <v>4000</v>
      </c>
      <c r="J747" s="41">
        <v>0</v>
      </c>
      <c r="K747" s="40">
        <v>1</v>
      </c>
      <c r="L747" s="41"/>
      <c r="M747" s="41">
        <v>7380.5635400000001</v>
      </c>
      <c r="N747" s="41">
        <v>7026.8205170000001</v>
      </c>
      <c r="O747" s="41">
        <v>2098.3704729999999</v>
      </c>
      <c r="P747" s="44">
        <v>613.87430119999999</v>
      </c>
      <c r="Q747" s="41">
        <v>967.59634010000002</v>
      </c>
      <c r="R747" s="39">
        <v>4</v>
      </c>
      <c r="S747" s="40">
        <v>0.64190582600000001</v>
      </c>
      <c r="T747" s="39">
        <v>43</v>
      </c>
      <c r="U747" s="40">
        <v>9.9564270000000003E-3</v>
      </c>
      <c r="V747" s="45" t="str">
        <f t="shared" si="11"/>
        <v/>
      </c>
    </row>
    <row r="748" spans="1:22" x14ac:dyDescent="0.35">
      <c r="A748" s="39">
        <v>5</v>
      </c>
      <c r="B748" s="39">
        <v>40</v>
      </c>
      <c r="C748" s="39">
        <v>1000</v>
      </c>
      <c r="D748" s="40">
        <v>1</v>
      </c>
      <c r="E748" s="42">
        <v>0</v>
      </c>
      <c r="F748" s="39">
        <v>2</v>
      </c>
      <c r="G748" s="41">
        <v>22084.95721</v>
      </c>
      <c r="H748" s="41">
        <v>4000</v>
      </c>
      <c r="I748" s="43">
        <v>4000</v>
      </c>
      <c r="J748" s="41">
        <v>0</v>
      </c>
      <c r="K748" s="40">
        <v>1</v>
      </c>
      <c r="L748" s="41"/>
      <c r="M748" s="41">
        <v>7214.0118009999997</v>
      </c>
      <c r="N748" s="41">
        <v>7175.6041750000004</v>
      </c>
      <c r="O748" s="41">
        <v>2103.6700999999998</v>
      </c>
      <c r="P748" s="44">
        <v>613.87430119999999</v>
      </c>
      <c r="Q748" s="41">
        <v>977.7968343</v>
      </c>
      <c r="R748" s="39">
        <v>4</v>
      </c>
      <c r="S748" s="40">
        <v>0.65549733499999996</v>
      </c>
      <c r="T748" s="39">
        <v>34</v>
      </c>
      <c r="U748" s="40">
        <v>3.221275E-3</v>
      </c>
      <c r="V748" s="45" t="str">
        <f t="shared" si="11"/>
        <v/>
      </c>
    </row>
    <row r="749" spans="1:22" x14ac:dyDescent="0.35">
      <c r="A749" s="39">
        <v>5</v>
      </c>
      <c r="B749" s="39">
        <v>40</v>
      </c>
      <c r="C749" s="39">
        <v>1000</v>
      </c>
      <c r="D749" s="40">
        <v>1</v>
      </c>
      <c r="E749" s="42">
        <v>0</v>
      </c>
      <c r="F749" s="39">
        <v>3</v>
      </c>
      <c r="G749" s="41">
        <v>30590.113939999999</v>
      </c>
      <c r="H749" s="41">
        <v>5000</v>
      </c>
      <c r="I749" s="43">
        <v>5000</v>
      </c>
      <c r="J749" s="41">
        <v>0</v>
      </c>
      <c r="K749" s="40">
        <v>1</v>
      </c>
      <c r="L749" s="41"/>
      <c r="M749" s="41">
        <v>10685.665080000001</v>
      </c>
      <c r="N749" s="41">
        <v>8520.2435949999999</v>
      </c>
      <c r="O749" s="41">
        <v>4687.0417150000003</v>
      </c>
      <c r="P749" s="44">
        <v>613.87430119999999</v>
      </c>
      <c r="Q749" s="41">
        <v>1083.2892429999999</v>
      </c>
      <c r="R749" s="39">
        <v>5</v>
      </c>
      <c r="S749" s="40">
        <v>0.77833125000000003</v>
      </c>
      <c r="T749" s="39">
        <v>69</v>
      </c>
      <c r="U749" s="40">
        <v>6.3043279999999997E-3</v>
      </c>
      <c r="V749" s="45">
        <f t="shared" si="11"/>
        <v>0.3074801313450522</v>
      </c>
    </row>
    <row r="750" spans="1:22" x14ac:dyDescent="0.35">
      <c r="A750" s="39">
        <v>5</v>
      </c>
      <c r="B750" s="39">
        <v>40</v>
      </c>
      <c r="C750" s="39">
        <v>2000</v>
      </c>
      <c r="D750" s="40">
        <v>1</v>
      </c>
      <c r="E750" s="42">
        <v>0</v>
      </c>
      <c r="F750" s="39">
        <v>1</v>
      </c>
      <c r="G750" s="41">
        <v>25182.156340000001</v>
      </c>
      <c r="H750" s="41">
        <v>4000</v>
      </c>
      <c r="I750" s="43">
        <v>4000</v>
      </c>
      <c r="J750" s="41">
        <v>0</v>
      </c>
      <c r="K750" s="40">
        <v>1</v>
      </c>
      <c r="L750" s="41"/>
      <c r="M750" s="41">
        <v>9864.7919949999996</v>
      </c>
      <c r="N750" s="41">
        <v>8518.6700820000005</v>
      </c>
      <c r="O750" s="41">
        <v>1494.6521580000001</v>
      </c>
      <c r="P750" s="44">
        <v>613.87430119999999</v>
      </c>
      <c r="Q750" s="41">
        <v>690.1678058</v>
      </c>
      <c r="R750" s="39">
        <v>2</v>
      </c>
      <c r="S750" s="40">
        <v>0.778187509</v>
      </c>
      <c r="T750" s="39">
        <v>37</v>
      </c>
      <c r="U750" s="40">
        <v>8.5707270000000002E-3</v>
      </c>
      <c r="V750" s="45" t="str">
        <f t="shared" si="11"/>
        <v/>
      </c>
    </row>
    <row r="751" spans="1:22" x14ac:dyDescent="0.35">
      <c r="A751" s="39">
        <v>5</v>
      </c>
      <c r="B751" s="39">
        <v>40</v>
      </c>
      <c r="C751" s="39">
        <v>2000</v>
      </c>
      <c r="D751" s="40">
        <v>1</v>
      </c>
      <c r="E751" s="42">
        <v>0</v>
      </c>
      <c r="F751" s="39">
        <v>2</v>
      </c>
      <c r="G751" s="41">
        <v>24951.974709999999</v>
      </c>
      <c r="H751" s="41">
        <v>4000</v>
      </c>
      <c r="I751" s="43">
        <v>4000</v>
      </c>
      <c r="J751" s="41">
        <v>0</v>
      </c>
      <c r="K751" s="40">
        <v>1</v>
      </c>
      <c r="L751" s="41"/>
      <c r="M751" s="41">
        <v>9583.2552379999997</v>
      </c>
      <c r="N751" s="41">
        <v>8577.6529350000001</v>
      </c>
      <c r="O751" s="41">
        <v>1487.0239859999999</v>
      </c>
      <c r="P751" s="44">
        <v>613.87430119999999</v>
      </c>
      <c r="Q751" s="41">
        <v>690.16825440000002</v>
      </c>
      <c r="R751" s="39">
        <v>2</v>
      </c>
      <c r="S751" s="40">
        <v>0.78357564099999999</v>
      </c>
      <c r="T751" s="39">
        <v>22</v>
      </c>
      <c r="U751" s="40">
        <v>9.8918700000000005E-3</v>
      </c>
      <c r="V751" s="45" t="str">
        <f t="shared" si="11"/>
        <v/>
      </c>
    </row>
    <row r="752" spans="1:22" x14ac:dyDescent="0.35">
      <c r="A752" s="39">
        <v>5</v>
      </c>
      <c r="B752" s="39">
        <v>40</v>
      </c>
      <c r="C752" s="39">
        <v>2000</v>
      </c>
      <c r="D752" s="40">
        <v>1</v>
      </c>
      <c r="E752" s="42">
        <v>0</v>
      </c>
      <c r="F752" s="39">
        <v>3</v>
      </c>
      <c r="G752" s="41">
        <v>34881.389490000001</v>
      </c>
      <c r="H752" s="41">
        <v>6000</v>
      </c>
      <c r="I752" s="43">
        <v>6000</v>
      </c>
      <c r="J752" s="41">
        <v>0</v>
      </c>
      <c r="K752" s="40">
        <v>1</v>
      </c>
      <c r="L752" s="41"/>
      <c r="M752" s="41">
        <v>13705.20724</v>
      </c>
      <c r="N752" s="41">
        <v>10052.1531</v>
      </c>
      <c r="O752" s="41">
        <v>3662.5106989999999</v>
      </c>
      <c r="P752" s="44">
        <v>613.87430119999999</v>
      </c>
      <c r="Q752" s="41">
        <v>847.6441489</v>
      </c>
      <c r="R752" s="39">
        <v>3</v>
      </c>
      <c r="S752" s="40">
        <v>0.91827244200000002</v>
      </c>
      <c r="T752" s="39">
        <v>62</v>
      </c>
      <c r="U752" s="40">
        <v>9.2518040000000006E-3</v>
      </c>
      <c r="V752" s="45">
        <f t="shared" si="11"/>
        <v>0.30423867414372979</v>
      </c>
    </row>
    <row r="753" spans="1:22" x14ac:dyDescent="0.35">
      <c r="A753" s="39">
        <v>5</v>
      </c>
      <c r="B753" s="39">
        <v>40</v>
      </c>
      <c r="C753" s="39">
        <v>4000</v>
      </c>
      <c r="D753" s="40">
        <v>1</v>
      </c>
      <c r="E753" s="42">
        <v>0</v>
      </c>
      <c r="F753" s="39">
        <v>1</v>
      </c>
      <c r="G753" s="41">
        <v>27862.205730000001</v>
      </c>
      <c r="H753" s="41">
        <v>4000</v>
      </c>
      <c r="I753" s="43">
        <v>4000</v>
      </c>
      <c r="J753" s="41">
        <v>0</v>
      </c>
      <c r="K753" s="40">
        <v>1</v>
      </c>
      <c r="L753" s="41"/>
      <c r="M753" s="41">
        <v>12290.424290000001</v>
      </c>
      <c r="N753" s="41">
        <v>9404.6856779999998</v>
      </c>
      <c r="O753" s="41">
        <v>1062.89768</v>
      </c>
      <c r="P753" s="44">
        <v>613.87430119999999</v>
      </c>
      <c r="Q753" s="41">
        <v>490.32378820000002</v>
      </c>
      <c r="R753" s="39">
        <v>1</v>
      </c>
      <c r="S753" s="40">
        <v>0.85912576100000004</v>
      </c>
      <c r="T753" s="39">
        <v>13</v>
      </c>
      <c r="U753" s="40">
        <v>5.9715710000000002E-3</v>
      </c>
      <c r="V753" s="45" t="str">
        <f t="shared" si="11"/>
        <v/>
      </c>
    </row>
    <row r="754" spans="1:22" x14ac:dyDescent="0.35">
      <c r="A754" s="39">
        <v>5</v>
      </c>
      <c r="B754" s="39">
        <v>40</v>
      </c>
      <c r="C754" s="39">
        <v>4000</v>
      </c>
      <c r="D754" s="40">
        <v>1</v>
      </c>
      <c r="E754" s="42">
        <v>0</v>
      </c>
      <c r="F754" s="39">
        <v>2</v>
      </c>
      <c r="G754" s="41">
        <v>27791.937310000001</v>
      </c>
      <c r="H754" s="41">
        <v>4000</v>
      </c>
      <c r="I754" s="43">
        <v>4000</v>
      </c>
      <c r="J754" s="41">
        <v>0</v>
      </c>
      <c r="K754" s="40">
        <v>1</v>
      </c>
      <c r="L754" s="41"/>
      <c r="M754" s="41">
        <v>12214.223400000001</v>
      </c>
      <c r="N754" s="41">
        <v>9420.2450320000007</v>
      </c>
      <c r="O754" s="41">
        <v>1053.2695470000001</v>
      </c>
      <c r="P754" s="44">
        <v>613.87430119999999</v>
      </c>
      <c r="Q754" s="41">
        <v>490.32502890000001</v>
      </c>
      <c r="R754" s="39">
        <v>1</v>
      </c>
      <c r="S754" s="40">
        <v>0.86054712099999997</v>
      </c>
      <c r="T754" s="39">
        <v>6</v>
      </c>
      <c r="U754" s="40">
        <v>8.4664530000000005E-3</v>
      </c>
      <c r="V754" s="45" t="str">
        <f t="shared" si="11"/>
        <v/>
      </c>
    </row>
    <row r="755" spans="1:22" x14ac:dyDescent="0.35">
      <c r="A755" s="39">
        <v>5</v>
      </c>
      <c r="B755" s="39">
        <v>40</v>
      </c>
      <c r="C755" s="39">
        <v>4000</v>
      </c>
      <c r="D755" s="40">
        <v>1</v>
      </c>
      <c r="E755" s="42">
        <v>0</v>
      </c>
      <c r="F755" s="39">
        <v>3</v>
      </c>
      <c r="G755" s="41">
        <v>39450.926939999998</v>
      </c>
      <c r="H755" s="41">
        <v>8000</v>
      </c>
      <c r="I755" s="43">
        <v>8000</v>
      </c>
      <c r="J755" s="41">
        <v>0</v>
      </c>
      <c r="K755" s="40">
        <v>1</v>
      </c>
      <c r="L755" s="41"/>
      <c r="M755" s="41">
        <v>17100.33596</v>
      </c>
      <c r="N755" s="41">
        <v>10068.11011</v>
      </c>
      <c r="O755" s="41">
        <v>2979.2359099999999</v>
      </c>
      <c r="P755" s="44">
        <v>613.87430119999999</v>
      </c>
      <c r="Q755" s="41">
        <v>689.37065859999996</v>
      </c>
      <c r="R755" s="39">
        <v>2</v>
      </c>
      <c r="S755" s="40">
        <v>0.91973012799999998</v>
      </c>
      <c r="T755" s="39">
        <v>60</v>
      </c>
      <c r="U755" s="40">
        <v>8.6390779999999997E-3</v>
      </c>
      <c r="V755" s="45">
        <f t="shared" si="11"/>
        <v>0.29114123791923907</v>
      </c>
    </row>
    <row r="756" spans="1:22" x14ac:dyDescent="0.35">
      <c r="A756" s="39">
        <v>5</v>
      </c>
      <c r="B756" s="39">
        <v>40</v>
      </c>
      <c r="C756" s="39">
        <v>8000</v>
      </c>
      <c r="D756" s="40">
        <v>1</v>
      </c>
      <c r="E756" s="42">
        <v>0</v>
      </c>
      <c r="F756" s="39">
        <v>1</v>
      </c>
      <c r="G756" s="41">
        <v>31862.205730000001</v>
      </c>
      <c r="H756" s="41">
        <v>8000</v>
      </c>
      <c r="I756" s="43">
        <v>8000</v>
      </c>
      <c r="J756" s="41">
        <v>0</v>
      </c>
      <c r="K756" s="40">
        <v>1</v>
      </c>
      <c r="L756" s="41"/>
      <c r="M756" s="41">
        <v>12290.424290000001</v>
      </c>
      <c r="N756" s="41">
        <v>9404.6856779999998</v>
      </c>
      <c r="O756" s="41">
        <v>1062.89768</v>
      </c>
      <c r="P756" s="44">
        <v>613.87430119999999</v>
      </c>
      <c r="Q756" s="41">
        <v>490.32378820000002</v>
      </c>
      <c r="R756" s="39">
        <v>1</v>
      </c>
      <c r="S756" s="40">
        <v>0.85912576100000004</v>
      </c>
      <c r="T756" s="39">
        <v>9</v>
      </c>
      <c r="U756" s="40">
        <v>5.3237090000000003E-3</v>
      </c>
      <c r="V756" s="45" t="str">
        <f t="shared" si="11"/>
        <v/>
      </c>
    </row>
    <row r="757" spans="1:22" x14ac:dyDescent="0.35">
      <c r="A757" s="39">
        <v>5</v>
      </c>
      <c r="B757" s="39">
        <v>40</v>
      </c>
      <c r="C757" s="39">
        <v>8000</v>
      </c>
      <c r="D757" s="40">
        <v>1</v>
      </c>
      <c r="E757" s="42">
        <v>0</v>
      </c>
      <c r="F757" s="39">
        <v>2</v>
      </c>
      <c r="G757" s="41">
        <v>31791.937310000001</v>
      </c>
      <c r="H757" s="41">
        <v>8000</v>
      </c>
      <c r="I757" s="43">
        <v>8000</v>
      </c>
      <c r="J757" s="41">
        <v>0</v>
      </c>
      <c r="K757" s="40">
        <v>1</v>
      </c>
      <c r="L757" s="41"/>
      <c r="M757" s="41">
        <v>12214.223400000001</v>
      </c>
      <c r="N757" s="41">
        <v>9420.2450320000007</v>
      </c>
      <c r="O757" s="41">
        <v>1053.2695470000001</v>
      </c>
      <c r="P757" s="44">
        <v>613.87430119999999</v>
      </c>
      <c r="Q757" s="41">
        <v>490.32502890000001</v>
      </c>
      <c r="R757" s="39">
        <v>1</v>
      </c>
      <c r="S757" s="40">
        <v>0.86054712099999997</v>
      </c>
      <c r="T757" s="39">
        <v>12</v>
      </c>
      <c r="U757" s="40">
        <v>6.2290499999999999E-4</v>
      </c>
      <c r="V757" s="45" t="str">
        <f t="shared" si="11"/>
        <v/>
      </c>
    </row>
    <row r="758" spans="1:22" x14ac:dyDescent="0.35">
      <c r="A758" s="39">
        <v>5</v>
      </c>
      <c r="B758" s="39">
        <v>40</v>
      </c>
      <c r="C758" s="39">
        <v>8000</v>
      </c>
      <c r="D758" s="40">
        <v>1</v>
      </c>
      <c r="E758" s="42">
        <v>0</v>
      </c>
      <c r="F758" s="39">
        <v>3</v>
      </c>
      <c r="G758" s="41">
        <v>44690.170720000002</v>
      </c>
      <c r="H758" s="41">
        <v>8000</v>
      </c>
      <c r="I758" s="43">
        <v>8000</v>
      </c>
      <c r="J758" s="41">
        <v>0</v>
      </c>
      <c r="K758" s="40">
        <v>1</v>
      </c>
      <c r="L758" s="41"/>
      <c r="M758" s="41">
        <v>23090.559819999999</v>
      </c>
      <c r="N758" s="41">
        <v>10379.21974</v>
      </c>
      <c r="O758" s="41">
        <v>2116.1764050000002</v>
      </c>
      <c r="P758" s="44">
        <v>613.87430119999999</v>
      </c>
      <c r="Q758" s="41">
        <v>490.34044619999997</v>
      </c>
      <c r="R758" s="39">
        <v>1</v>
      </c>
      <c r="S758" s="40">
        <v>0.94815024800000003</v>
      </c>
      <c r="T758" s="39">
        <v>11</v>
      </c>
      <c r="U758" s="40">
        <v>4.79219E-3</v>
      </c>
      <c r="V758" s="45">
        <f t="shared" si="11"/>
        <v>0.29792204268751399</v>
      </c>
    </row>
    <row r="759" spans="1:22" x14ac:dyDescent="0.35">
      <c r="A759" s="39">
        <v>5</v>
      </c>
      <c r="B759" s="39">
        <v>70</v>
      </c>
      <c r="C759" s="39">
        <v>1000</v>
      </c>
      <c r="D759" s="40">
        <v>1</v>
      </c>
      <c r="E759" s="42">
        <v>0</v>
      </c>
      <c r="F759" s="39">
        <v>1</v>
      </c>
      <c r="G759" s="41">
        <v>22059.892230000001</v>
      </c>
      <c r="H759" s="41">
        <v>4000</v>
      </c>
      <c r="I759" s="43">
        <v>4000</v>
      </c>
      <c r="J759" s="41">
        <v>0</v>
      </c>
      <c r="K759" s="40">
        <v>1</v>
      </c>
      <c r="L759" s="41"/>
      <c r="M759" s="41">
        <v>7164.7294009999996</v>
      </c>
      <c r="N759" s="41">
        <v>7215.3223209999996</v>
      </c>
      <c r="O759" s="41">
        <v>2098.3702720000001</v>
      </c>
      <c r="P759" s="44">
        <v>613.87430119999999</v>
      </c>
      <c r="Q759" s="41">
        <v>967.5959368</v>
      </c>
      <c r="R759" s="39">
        <v>4</v>
      </c>
      <c r="S759" s="40">
        <v>0.49166117399999998</v>
      </c>
      <c r="T759" s="39">
        <v>55</v>
      </c>
      <c r="U759" s="40">
        <v>8.3764779999999997E-3</v>
      </c>
      <c r="V759" s="45" t="str">
        <f t="shared" si="11"/>
        <v/>
      </c>
    </row>
    <row r="760" spans="1:22" x14ac:dyDescent="0.35">
      <c r="A760" s="39">
        <v>5</v>
      </c>
      <c r="B760" s="39">
        <v>70</v>
      </c>
      <c r="C760" s="39">
        <v>1000</v>
      </c>
      <c r="D760" s="40">
        <v>1</v>
      </c>
      <c r="E760" s="42">
        <v>0</v>
      </c>
      <c r="F760" s="39">
        <v>2</v>
      </c>
      <c r="G760" s="41">
        <v>22094.4709</v>
      </c>
      <c r="H760" s="41">
        <v>4000</v>
      </c>
      <c r="I760" s="43">
        <v>4000</v>
      </c>
      <c r="J760" s="41">
        <v>0</v>
      </c>
      <c r="K760" s="40">
        <v>1</v>
      </c>
      <c r="L760" s="41"/>
      <c r="M760" s="41">
        <v>7171.252391</v>
      </c>
      <c r="N760" s="41">
        <v>7227.8775900000001</v>
      </c>
      <c r="O760" s="41">
        <v>2103.6699239999998</v>
      </c>
      <c r="P760" s="44">
        <v>613.87430119999999</v>
      </c>
      <c r="Q760" s="41">
        <v>977.79669369999999</v>
      </c>
      <c r="R760" s="39">
        <v>4</v>
      </c>
      <c r="S760" s="40">
        <v>0.49251670600000003</v>
      </c>
      <c r="T760" s="39">
        <v>50</v>
      </c>
      <c r="U760" s="40">
        <v>3.8047329999999998E-3</v>
      </c>
      <c r="V760" s="45" t="str">
        <f t="shared" si="11"/>
        <v/>
      </c>
    </row>
    <row r="761" spans="1:22" x14ac:dyDescent="0.35">
      <c r="A761" s="39">
        <v>5</v>
      </c>
      <c r="B761" s="39">
        <v>70</v>
      </c>
      <c r="C761" s="39">
        <v>1000</v>
      </c>
      <c r="D761" s="40">
        <v>1</v>
      </c>
      <c r="E761" s="42">
        <v>0</v>
      </c>
      <c r="F761" s="39">
        <v>3</v>
      </c>
      <c r="G761" s="41">
        <v>30202.721979999998</v>
      </c>
      <c r="H761" s="41">
        <v>5000</v>
      </c>
      <c r="I761" s="43">
        <v>5000</v>
      </c>
      <c r="J761" s="41">
        <v>0</v>
      </c>
      <c r="K761" s="40">
        <v>1</v>
      </c>
      <c r="L761" s="41"/>
      <c r="M761" s="41">
        <v>9470.2058359999992</v>
      </c>
      <c r="N761" s="41">
        <v>9313.7679559999997</v>
      </c>
      <c r="O761" s="41">
        <v>4714.5226810000004</v>
      </c>
      <c r="P761" s="44">
        <v>613.87430119999999</v>
      </c>
      <c r="Q761" s="41">
        <v>1090.3512020000001</v>
      </c>
      <c r="R761" s="39">
        <v>5</v>
      </c>
      <c r="S761" s="40">
        <v>0.63465190900000001</v>
      </c>
      <c r="T761" s="39">
        <v>59</v>
      </c>
      <c r="U761" s="40">
        <v>7.1291949999999996E-3</v>
      </c>
      <c r="V761" s="45">
        <f t="shared" si="11"/>
        <v>0.31597423586256584</v>
      </c>
    </row>
    <row r="762" spans="1:22" x14ac:dyDescent="0.35">
      <c r="A762" s="39">
        <v>5</v>
      </c>
      <c r="B762" s="39">
        <v>70</v>
      </c>
      <c r="C762" s="39">
        <v>2000</v>
      </c>
      <c r="D762" s="40">
        <v>1</v>
      </c>
      <c r="E762" s="42">
        <v>0</v>
      </c>
      <c r="F762" s="39">
        <v>1</v>
      </c>
      <c r="G762" s="41">
        <v>25104.78386</v>
      </c>
      <c r="H762" s="41">
        <v>4000</v>
      </c>
      <c r="I762" s="43">
        <v>4000</v>
      </c>
      <c r="J762" s="41">
        <v>0</v>
      </c>
      <c r="K762" s="40">
        <v>1</v>
      </c>
      <c r="L762" s="41"/>
      <c r="M762" s="41">
        <v>9235.7095000000008</v>
      </c>
      <c r="N762" s="41">
        <v>9083.5710180000005</v>
      </c>
      <c r="O762" s="41">
        <v>1484.9699169999999</v>
      </c>
      <c r="P762" s="44">
        <v>613.87430119999999</v>
      </c>
      <c r="Q762" s="41">
        <v>686.65912790000004</v>
      </c>
      <c r="R762" s="39">
        <v>2</v>
      </c>
      <c r="S762" s="40">
        <v>0.61896599900000004</v>
      </c>
      <c r="T762" s="39">
        <v>30</v>
      </c>
      <c r="U762" s="40">
        <v>9.8788599999999997E-3</v>
      </c>
      <c r="V762" s="45" t="str">
        <f t="shared" si="11"/>
        <v/>
      </c>
    </row>
    <row r="763" spans="1:22" x14ac:dyDescent="0.35">
      <c r="A763" s="39">
        <v>5</v>
      </c>
      <c r="B763" s="39">
        <v>70</v>
      </c>
      <c r="C763" s="39">
        <v>2000</v>
      </c>
      <c r="D763" s="40">
        <v>1</v>
      </c>
      <c r="E763" s="42">
        <v>0</v>
      </c>
      <c r="F763" s="39">
        <v>2</v>
      </c>
      <c r="G763" s="41">
        <v>24852.362799999999</v>
      </c>
      <c r="H763" s="41">
        <v>4000</v>
      </c>
      <c r="I763" s="43">
        <v>4000</v>
      </c>
      <c r="J763" s="41">
        <v>0</v>
      </c>
      <c r="K763" s="40">
        <v>1</v>
      </c>
      <c r="L763" s="41"/>
      <c r="M763" s="41">
        <v>9034.8991900000001</v>
      </c>
      <c r="N763" s="41">
        <v>9033.7929519999998</v>
      </c>
      <c r="O763" s="41">
        <v>1482.2984690000001</v>
      </c>
      <c r="P763" s="44">
        <v>613.87430119999999</v>
      </c>
      <c r="Q763" s="41">
        <v>687.4978926</v>
      </c>
      <c r="R763" s="39">
        <v>2</v>
      </c>
      <c r="S763" s="40">
        <v>0.61557405899999995</v>
      </c>
      <c r="T763" s="39">
        <v>31</v>
      </c>
      <c r="U763" s="40">
        <v>9.6676249999999991E-3</v>
      </c>
      <c r="V763" s="45" t="str">
        <f t="shared" si="11"/>
        <v/>
      </c>
    </row>
    <row r="764" spans="1:22" x14ac:dyDescent="0.35">
      <c r="A764" s="39">
        <v>5</v>
      </c>
      <c r="B764" s="39">
        <v>70</v>
      </c>
      <c r="C764" s="39">
        <v>2000</v>
      </c>
      <c r="D764" s="40">
        <v>1</v>
      </c>
      <c r="E764" s="42">
        <v>0</v>
      </c>
      <c r="F764" s="39">
        <v>3</v>
      </c>
      <c r="G764" s="41">
        <v>34173.456570000002</v>
      </c>
      <c r="H764" s="41">
        <v>6000</v>
      </c>
      <c r="I764" s="43">
        <v>6000</v>
      </c>
      <c r="J764" s="41">
        <v>0</v>
      </c>
      <c r="K764" s="40">
        <v>1</v>
      </c>
      <c r="L764" s="41"/>
      <c r="M764" s="41">
        <v>11938.932930000001</v>
      </c>
      <c r="N764" s="41">
        <v>11165.077660000001</v>
      </c>
      <c r="O764" s="41">
        <v>3617.1426070000002</v>
      </c>
      <c r="P764" s="44">
        <v>613.87430119999999</v>
      </c>
      <c r="Q764" s="41">
        <v>838.42907500000001</v>
      </c>
      <c r="R764" s="39">
        <v>3</v>
      </c>
      <c r="S764" s="40">
        <v>0.76080249</v>
      </c>
      <c r="T764" s="39">
        <v>135</v>
      </c>
      <c r="U764" s="40">
        <v>2.6873679999999999E-3</v>
      </c>
      <c r="V764" s="45">
        <f t="shared" si="11"/>
        <v>0.31594458741651432</v>
      </c>
    </row>
    <row r="765" spans="1:22" x14ac:dyDescent="0.35">
      <c r="A765" s="39">
        <v>5</v>
      </c>
      <c r="B765" s="39">
        <v>70</v>
      </c>
      <c r="C765" s="39">
        <v>4000</v>
      </c>
      <c r="D765" s="40">
        <v>1</v>
      </c>
      <c r="E765" s="42">
        <v>0</v>
      </c>
      <c r="F765" s="39">
        <v>1</v>
      </c>
      <c r="G765" s="41">
        <v>27482.512900000002</v>
      </c>
      <c r="H765" s="41">
        <v>4000</v>
      </c>
      <c r="I765" s="43">
        <v>4000</v>
      </c>
      <c r="J765" s="41">
        <v>0</v>
      </c>
      <c r="K765" s="40">
        <v>1</v>
      </c>
      <c r="L765" s="41"/>
      <c r="M765" s="41">
        <v>10770.87601</v>
      </c>
      <c r="N765" s="41">
        <v>10544.54112</v>
      </c>
      <c r="O765" s="41">
        <v>1062.89768</v>
      </c>
      <c r="P765" s="44">
        <v>613.87430119999999</v>
      </c>
      <c r="Q765" s="41">
        <v>490.32378820000002</v>
      </c>
      <c r="R765" s="39">
        <v>1</v>
      </c>
      <c r="S765" s="40">
        <v>0.71851834699999995</v>
      </c>
      <c r="T765" s="39">
        <v>16</v>
      </c>
      <c r="U765" s="40">
        <v>8.3888739999999993E-3</v>
      </c>
      <c r="V765" s="45" t="str">
        <f t="shared" si="11"/>
        <v/>
      </c>
    </row>
    <row r="766" spans="1:22" x14ac:dyDescent="0.35">
      <c r="A766" s="39">
        <v>5</v>
      </c>
      <c r="B766" s="39">
        <v>70</v>
      </c>
      <c r="C766" s="39">
        <v>4000</v>
      </c>
      <c r="D766" s="40">
        <v>1</v>
      </c>
      <c r="E766" s="42">
        <v>0</v>
      </c>
      <c r="F766" s="39">
        <v>2</v>
      </c>
      <c r="G766" s="41">
        <v>27383.434519999999</v>
      </c>
      <c r="H766" s="41">
        <v>4000</v>
      </c>
      <c r="I766" s="43">
        <v>4000</v>
      </c>
      <c r="J766" s="41">
        <v>0</v>
      </c>
      <c r="K766" s="40">
        <v>1</v>
      </c>
      <c r="L766" s="41"/>
      <c r="M766" s="41">
        <v>10819.47661</v>
      </c>
      <c r="N766" s="41">
        <v>10406.48904</v>
      </c>
      <c r="O766" s="41">
        <v>1053.2695470000001</v>
      </c>
      <c r="P766" s="44">
        <v>613.87430119999999</v>
      </c>
      <c r="Q766" s="41">
        <v>490.32502890000001</v>
      </c>
      <c r="R766" s="39">
        <v>1</v>
      </c>
      <c r="S766" s="40">
        <v>0.70911130300000003</v>
      </c>
      <c r="T766" s="39">
        <v>10</v>
      </c>
      <c r="U766" s="40">
        <v>9.9681860000000004E-3</v>
      </c>
      <c r="V766" s="45" t="str">
        <f t="shared" si="11"/>
        <v/>
      </c>
    </row>
    <row r="767" spans="1:22" x14ac:dyDescent="0.35">
      <c r="A767" s="39">
        <v>5</v>
      </c>
      <c r="B767" s="39">
        <v>70</v>
      </c>
      <c r="C767" s="39">
        <v>4000</v>
      </c>
      <c r="D767" s="40">
        <v>1</v>
      </c>
      <c r="E767" s="42">
        <v>0</v>
      </c>
      <c r="F767" s="39">
        <v>3</v>
      </c>
      <c r="G767" s="41">
        <v>38190.588669999997</v>
      </c>
      <c r="H767" s="41">
        <v>4000.0008149999999</v>
      </c>
      <c r="I767" s="43">
        <v>4000.0008149999999</v>
      </c>
      <c r="J767" s="41">
        <v>0</v>
      </c>
      <c r="K767" s="40">
        <v>1</v>
      </c>
      <c r="L767" s="41"/>
      <c r="M767" s="41">
        <v>17769.46056</v>
      </c>
      <c r="N767" s="41">
        <v>13200.768679999999</v>
      </c>
      <c r="O767" s="41">
        <v>2116.1660510000002</v>
      </c>
      <c r="P767" s="44">
        <v>613.87430129999996</v>
      </c>
      <c r="Q767" s="41">
        <v>490.3182698</v>
      </c>
      <c r="R767" s="39">
        <v>1</v>
      </c>
      <c r="S767" s="40">
        <v>0.89951705500000001</v>
      </c>
      <c r="T767" s="39">
        <v>291</v>
      </c>
      <c r="U767" s="40">
        <v>9.4489780000000002E-3</v>
      </c>
      <c r="V767" s="45">
        <f t="shared" si="11"/>
        <v>0.30392911330501182</v>
      </c>
    </row>
    <row r="768" spans="1:22" x14ac:dyDescent="0.35">
      <c r="A768" s="39">
        <v>5</v>
      </c>
      <c r="B768" s="39">
        <v>70</v>
      </c>
      <c r="C768" s="39">
        <v>8000</v>
      </c>
      <c r="D768" s="40">
        <v>1</v>
      </c>
      <c r="E768" s="42">
        <v>0</v>
      </c>
      <c r="F768" s="39">
        <v>1</v>
      </c>
      <c r="G768" s="41">
        <v>31482.512900000002</v>
      </c>
      <c r="H768" s="41">
        <v>8000</v>
      </c>
      <c r="I768" s="43">
        <v>8000</v>
      </c>
      <c r="J768" s="41">
        <v>0</v>
      </c>
      <c r="K768" s="40">
        <v>1</v>
      </c>
      <c r="L768" s="41"/>
      <c r="M768" s="41">
        <v>10770.87601</v>
      </c>
      <c r="N768" s="41">
        <v>10544.54112</v>
      </c>
      <c r="O768" s="41">
        <v>1062.89768</v>
      </c>
      <c r="P768" s="44">
        <v>613.87430119999999</v>
      </c>
      <c r="Q768" s="41">
        <v>490.32378820000002</v>
      </c>
      <c r="R768" s="39">
        <v>1</v>
      </c>
      <c r="S768" s="40">
        <v>0.71851834699999995</v>
      </c>
      <c r="T768" s="39">
        <v>17</v>
      </c>
      <c r="U768" s="40">
        <v>3.84891E-4</v>
      </c>
      <c r="V768" s="45" t="str">
        <f t="shared" si="11"/>
        <v/>
      </c>
    </row>
    <row r="769" spans="1:22" x14ac:dyDescent="0.35">
      <c r="A769" s="39">
        <v>5</v>
      </c>
      <c r="B769" s="39">
        <v>70</v>
      </c>
      <c r="C769" s="39">
        <v>8000</v>
      </c>
      <c r="D769" s="40">
        <v>1</v>
      </c>
      <c r="E769" s="42">
        <v>0</v>
      </c>
      <c r="F769" s="39">
        <v>2</v>
      </c>
      <c r="G769" s="41">
        <v>31383.434519999999</v>
      </c>
      <c r="H769" s="41">
        <v>8000</v>
      </c>
      <c r="I769" s="43">
        <v>8000</v>
      </c>
      <c r="J769" s="41">
        <v>0</v>
      </c>
      <c r="K769" s="40">
        <v>1</v>
      </c>
      <c r="L769" s="41"/>
      <c r="M769" s="41">
        <v>10819.47661</v>
      </c>
      <c r="N769" s="41">
        <v>10406.48904</v>
      </c>
      <c r="O769" s="41">
        <v>1053.2695470000001</v>
      </c>
      <c r="P769" s="44">
        <v>613.87430119999999</v>
      </c>
      <c r="Q769" s="41">
        <v>490.32502890000001</v>
      </c>
      <c r="R769" s="39">
        <v>1</v>
      </c>
      <c r="S769" s="40">
        <v>0.70911130300000003</v>
      </c>
      <c r="T769" s="39">
        <v>9</v>
      </c>
      <c r="U769" s="40">
        <v>1.72418E-4</v>
      </c>
      <c r="V769" s="45" t="str">
        <f t="shared" si="11"/>
        <v/>
      </c>
    </row>
    <row r="770" spans="1:22" x14ac:dyDescent="0.35">
      <c r="A770" s="39">
        <v>5</v>
      </c>
      <c r="B770" s="39">
        <v>70</v>
      </c>
      <c r="C770" s="39">
        <v>8000</v>
      </c>
      <c r="D770" s="40">
        <v>1</v>
      </c>
      <c r="E770" s="42">
        <v>0</v>
      </c>
      <c r="F770" s="39">
        <v>3</v>
      </c>
      <c r="G770" s="41">
        <v>42210.810310000001</v>
      </c>
      <c r="H770" s="41">
        <v>8000</v>
      </c>
      <c r="I770" s="43">
        <v>8000</v>
      </c>
      <c r="J770" s="41">
        <v>0</v>
      </c>
      <c r="K770" s="40">
        <v>1</v>
      </c>
      <c r="L770" s="41"/>
      <c r="M770" s="41">
        <v>17764.306100000002</v>
      </c>
      <c r="N770" s="41">
        <v>13226.11305</v>
      </c>
      <c r="O770" s="41">
        <v>2116.1764050000002</v>
      </c>
      <c r="P770" s="44">
        <v>613.87430119999999</v>
      </c>
      <c r="Q770" s="41">
        <v>490.34044619999997</v>
      </c>
      <c r="R770" s="39">
        <v>1</v>
      </c>
      <c r="S770" s="40">
        <v>0.90124404400000002</v>
      </c>
      <c r="T770" s="39">
        <v>17</v>
      </c>
      <c r="U770" s="40">
        <v>8.1741109999999995E-3</v>
      </c>
      <c r="V770" s="45">
        <f t="shared" si="11"/>
        <v>0.32855843199189311</v>
      </c>
    </row>
    <row r="771" spans="1:22" x14ac:dyDescent="0.35">
      <c r="A771" s="39">
        <v>5</v>
      </c>
      <c r="B771" s="39">
        <v>100</v>
      </c>
      <c r="C771" s="39">
        <v>1000</v>
      </c>
      <c r="D771" s="40">
        <v>1</v>
      </c>
      <c r="E771" s="42">
        <v>0</v>
      </c>
      <c r="F771" s="39">
        <v>1</v>
      </c>
      <c r="G771" s="41">
        <v>22082.373540000001</v>
      </c>
      <c r="H771" s="41">
        <v>4000</v>
      </c>
      <c r="I771" s="43">
        <v>4000</v>
      </c>
      <c r="J771" s="41">
        <v>0</v>
      </c>
      <c r="K771" s="40">
        <v>1</v>
      </c>
      <c r="L771" s="41"/>
      <c r="M771" s="41">
        <v>7178.3043889999999</v>
      </c>
      <c r="N771" s="41">
        <v>7240.3754490000001</v>
      </c>
      <c r="O771" s="41">
        <v>2087.531763</v>
      </c>
      <c r="P771" s="44">
        <v>613.87430119999999</v>
      </c>
      <c r="Q771" s="41">
        <v>962.2876407</v>
      </c>
      <c r="R771" s="39">
        <v>4</v>
      </c>
      <c r="S771" s="40">
        <v>0.29210701700000002</v>
      </c>
      <c r="T771" s="39">
        <v>46</v>
      </c>
      <c r="U771" s="40">
        <v>9.8466349999999994E-3</v>
      </c>
      <c r="V771" s="45" t="str">
        <f t="shared" ref="V771:V782" si="12">IF($F771&lt;&gt;3,"",(
SUMIFS($G:$G,$A:$A,$A771,$B:$B,$B771,$C:$C,$C771,$D:$D,$D771,$E:$E,$E771,$F:$F,1)
+
SUMIFS($G:$G,$A:$A,$A771,$B:$B,$B771,$C:$C,$C771,$D:$D,$D771,$E:$E,$E771,$F:$F,2)
-
$G771
)
/
(
SUMIFS($G:$G,$A:$A,$A771,$B:$B,$B771,$C:$C,$C771,$D:$D,$D771,$E:$E,$E771,$F:$F,1)
+
SUMIFS($G:$G,$A:$A,$A771,$B:$B,$B771,$C:$C,$C771,$D:$D,$D771,$E:$E,$E771,$F:$F,2)
))</f>
        <v/>
      </c>
    </row>
    <row r="772" spans="1:22" x14ac:dyDescent="0.35">
      <c r="A772" s="39">
        <v>5</v>
      </c>
      <c r="B772" s="39">
        <v>100</v>
      </c>
      <c r="C772" s="39">
        <v>1000</v>
      </c>
      <c r="D772" s="40">
        <v>1</v>
      </c>
      <c r="E772" s="42">
        <v>0</v>
      </c>
      <c r="F772" s="39">
        <v>2</v>
      </c>
      <c r="G772" s="41">
        <v>22106.612580000001</v>
      </c>
      <c r="H772" s="41">
        <v>4000</v>
      </c>
      <c r="I772" s="43">
        <v>4000</v>
      </c>
      <c r="J772" s="41">
        <v>0</v>
      </c>
      <c r="K772" s="40">
        <v>1</v>
      </c>
      <c r="L772" s="41"/>
      <c r="M772" s="41">
        <v>7177.5092180000001</v>
      </c>
      <c r="N772" s="41">
        <v>7234.1344170000002</v>
      </c>
      <c r="O772" s="41">
        <v>2103.463397</v>
      </c>
      <c r="P772" s="44">
        <v>613.87430119999999</v>
      </c>
      <c r="Q772" s="41">
        <v>977.63124189999996</v>
      </c>
      <c r="R772" s="39">
        <v>4</v>
      </c>
      <c r="S772" s="40">
        <v>0.29185522800000002</v>
      </c>
      <c r="T772" s="39">
        <v>38</v>
      </c>
      <c r="U772" s="40">
        <v>6.038542E-3</v>
      </c>
      <c r="V772" s="45" t="str">
        <f t="shared" si="12"/>
        <v/>
      </c>
    </row>
    <row r="773" spans="1:22" x14ac:dyDescent="0.35">
      <c r="A773" s="39">
        <v>5</v>
      </c>
      <c r="B773" s="39">
        <v>100</v>
      </c>
      <c r="C773" s="39">
        <v>1000</v>
      </c>
      <c r="D773" s="40">
        <v>1</v>
      </c>
      <c r="E773" s="42">
        <v>0</v>
      </c>
      <c r="F773" s="39">
        <v>3</v>
      </c>
      <c r="G773" s="41">
        <v>30214.091390000001</v>
      </c>
      <c r="H773" s="41">
        <v>5000</v>
      </c>
      <c r="I773" s="43">
        <v>5000</v>
      </c>
      <c r="J773" s="41">
        <v>0</v>
      </c>
      <c r="K773" s="40">
        <v>1</v>
      </c>
      <c r="L773" s="41"/>
      <c r="M773" s="41">
        <v>9366.5637310000002</v>
      </c>
      <c r="N773" s="41">
        <v>9463.5382460000001</v>
      </c>
      <c r="O773" s="41">
        <v>4688.2247239999997</v>
      </c>
      <c r="P773" s="44">
        <v>613.87430119999999</v>
      </c>
      <c r="Q773" s="41">
        <v>1081.8903889999999</v>
      </c>
      <c r="R773" s="39">
        <v>5</v>
      </c>
      <c r="S773" s="40">
        <v>0.38179869900000002</v>
      </c>
      <c r="T773" s="39">
        <v>35</v>
      </c>
      <c r="U773" s="40">
        <v>7.5917670000000001E-3</v>
      </c>
      <c r="V773" s="45">
        <f t="shared" si="12"/>
        <v>0.31625289369730397</v>
      </c>
    </row>
    <row r="774" spans="1:22" x14ac:dyDescent="0.35">
      <c r="A774" s="39">
        <v>5</v>
      </c>
      <c r="B774" s="39">
        <v>100</v>
      </c>
      <c r="C774" s="39">
        <v>2000</v>
      </c>
      <c r="D774" s="40">
        <v>1</v>
      </c>
      <c r="E774" s="42">
        <v>0</v>
      </c>
      <c r="F774" s="39">
        <v>1</v>
      </c>
      <c r="G774" s="41">
        <v>25094.994299999998</v>
      </c>
      <c r="H774" s="41">
        <v>4000</v>
      </c>
      <c r="I774" s="43">
        <v>4000</v>
      </c>
      <c r="J774" s="41">
        <v>0</v>
      </c>
      <c r="K774" s="40">
        <v>1</v>
      </c>
      <c r="L774" s="41"/>
      <c r="M774" s="41">
        <v>9139.2388730000002</v>
      </c>
      <c r="N774" s="41">
        <v>9171.9238740000001</v>
      </c>
      <c r="O774" s="41">
        <v>1483.500982</v>
      </c>
      <c r="P774" s="44">
        <v>613.87430119999999</v>
      </c>
      <c r="Q774" s="41">
        <v>686.45626519999996</v>
      </c>
      <c r="R774" s="39">
        <v>2</v>
      </c>
      <c r="S774" s="40">
        <v>0.37003375599999999</v>
      </c>
      <c r="T774" s="39">
        <v>67</v>
      </c>
      <c r="U774" s="40">
        <v>8.6457180000000002E-3</v>
      </c>
      <c r="V774" s="45" t="str">
        <f t="shared" si="12"/>
        <v/>
      </c>
    </row>
    <row r="775" spans="1:22" x14ac:dyDescent="0.35">
      <c r="A775" s="39">
        <v>5</v>
      </c>
      <c r="B775" s="39">
        <v>100</v>
      </c>
      <c r="C775" s="39">
        <v>2000</v>
      </c>
      <c r="D775" s="40">
        <v>1</v>
      </c>
      <c r="E775" s="42">
        <v>0</v>
      </c>
      <c r="F775" s="39">
        <v>2</v>
      </c>
      <c r="G775" s="41">
        <v>24905.171429999999</v>
      </c>
      <c r="H775" s="41">
        <v>4000</v>
      </c>
      <c r="I775" s="43">
        <v>4000</v>
      </c>
      <c r="J775" s="41">
        <v>0</v>
      </c>
      <c r="K775" s="40">
        <v>1</v>
      </c>
      <c r="L775" s="41"/>
      <c r="M775" s="41">
        <v>9048.9854699999996</v>
      </c>
      <c r="N775" s="41">
        <v>9075.5988209999996</v>
      </c>
      <c r="O775" s="41">
        <v>1479.7703389999999</v>
      </c>
      <c r="P775" s="44">
        <v>613.87430119999999</v>
      </c>
      <c r="Q775" s="41">
        <v>686.94249309999998</v>
      </c>
      <c r="R775" s="39">
        <v>2</v>
      </c>
      <c r="S775" s="40">
        <v>0.36614760099999999</v>
      </c>
      <c r="T775" s="39">
        <v>34</v>
      </c>
      <c r="U775" s="40">
        <v>9.1588030000000001E-3</v>
      </c>
      <c r="V775" s="45" t="str">
        <f t="shared" si="12"/>
        <v/>
      </c>
    </row>
    <row r="776" spans="1:22" x14ac:dyDescent="0.35">
      <c r="A776" s="39">
        <v>5</v>
      </c>
      <c r="B776" s="39">
        <v>100</v>
      </c>
      <c r="C776" s="39">
        <v>2000</v>
      </c>
      <c r="D776" s="40">
        <v>1</v>
      </c>
      <c r="E776" s="42">
        <v>0</v>
      </c>
      <c r="F776" s="39">
        <v>3</v>
      </c>
      <c r="G776" s="41">
        <v>34107.105869999999</v>
      </c>
      <c r="H776" s="41">
        <v>6000</v>
      </c>
      <c r="I776" s="43">
        <v>6000</v>
      </c>
      <c r="J776" s="41">
        <v>0</v>
      </c>
      <c r="K776" s="40">
        <v>1</v>
      </c>
      <c r="L776" s="41"/>
      <c r="M776" s="41">
        <v>11495.348770000001</v>
      </c>
      <c r="N776" s="41">
        <v>11555.267030000001</v>
      </c>
      <c r="O776" s="41">
        <v>3609.1061030000001</v>
      </c>
      <c r="P776" s="44">
        <v>613.87430119999999</v>
      </c>
      <c r="Q776" s="41">
        <v>833.50966349999999</v>
      </c>
      <c r="R776" s="39">
        <v>3</v>
      </c>
      <c r="S776" s="40">
        <v>0.46618778399999999</v>
      </c>
      <c r="T776" s="39">
        <v>235</v>
      </c>
      <c r="U776" s="40">
        <v>9.1806309999999999E-3</v>
      </c>
      <c r="V776" s="45">
        <f t="shared" si="12"/>
        <v>0.31786014362076787</v>
      </c>
    </row>
    <row r="777" spans="1:22" x14ac:dyDescent="0.35">
      <c r="A777" s="39">
        <v>5</v>
      </c>
      <c r="B777" s="39">
        <v>100</v>
      </c>
      <c r="C777" s="39">
        <v>4000</v>
      </c>
      <c r="D777" s="40">
        <v>1</v>
      </c>
      <c r="E777" s="42">
        <v>0</v>
      </c>
      <c r="F777" s="39">
        <v>1</v>
      </c>
      <c r="G777" s="41">
        <v>27464.567299999999</v>
      </c>
      <c r="H777" s="41">
        <v>4000</v>
      </c>
      <c r="I777" s="43">
        <v>4000</v>
      </c>
      <c r="J777" s="41">
        <v>0</v>
      </c>
      <c r="K777" s="40">
        <v>1</v>
      </c>
      <c r="L777" s="41"/>
      <c r="M777" s="41">
        <v>10640.8896</v>
      </c>
      <c r="N777" s="41">
        <v>10656.58195</v>
      </c>
      <c r="O777" s="41">
        <v>1062.897661</v>
      </c>
      <c r="P777" s="44">
        <v>613.87430119999999</v>
      </c>
      <c r="Q777" s="41">
        <v>490.32378210000002</v>
      </c>
      <c r="R777" s="39">
        <v>1</v>
      </c>
      <c r="S777" s="40">
        <v>0.429931071</v>
      </c>
      <c r="T777" s="39">
        <v>11</v>
      </c>
      <c r="U777" s="40">
        <v>8.0434489999999994E-3</v>
      </c>
      <c r="V777" s="45" t="str">
        <f t="shared" si="12"/>
        <v/>
      </c>
    </row>
    <row r="778" spans="1:22" x14ac:dyDescent="0.35">
      <c r="A778" s="39">
        <v>5</v>
      </c>
      <c r="B778" s="39">
        <v>100</v>
      </c>
      <c r="C778" s="39">
        <v>4000</v>
      </c>
      <c r="D778" s="40">
        <v>1</v>
      </c>
      <c r="E778" s="42">
        <v>0</v>
      </c>
      <c r="F778" s="39">
        <v>2</v>
      </c>
      <c r="G778" s="41">
        <v>27355.919730000001</v>
      </c>
      <c r="H778" s="41">
        <v>4000</v>
      </c>
      <c r="I778" s="43">
        <v>4000</v>
      </c>
      <c r="J778" s="41">
        <v>0</v>
      </c>
      <c r="K778" s="40">
        <v>1</v>
      </c>
      <c r="L778" s="41"/>
      <c r="M778" s="41">
        <v>10594.581899999999</v>
      </c>
      <c r="N778" s="41">
        <v>10603.868979999999</v>
      </c>
      <c r="O778" s="41">
        <v>1053.269528</v>
      </c>
      <c r="P778" s="44">
        <v>613.87430119999999</v>
      </c>
      <c r="Q778" s="41">
        <v>490.32501810000002</v>
      </c>
      <c r="R778" s="39">
        <v>1</v>
      </c>
      <c r="S778" s="40">
        <v>0.427804409</v>
      </c>
      <c r="T778" s="39">
        <v>11</v>
      </c>
      <c r="U778" s="40">
        <v>8.9124700000000004E-5</v>
      </c>
      <c r="V778" s="45" t="str">
        <f t="shared" si="12"/>
        <v/>
      </c>
    </row>
    <row r="779" spans="1:22" x14ac:dyDescent="0.35">
      <c r="A779" s="39">
        <v>5</v>
      </c>
      <c r="B779" s="39">
        <v>100</v>
      </c>
      <c r="C779" s="39">
        <v>4000</v>
      </c>
      <c r="D779" s="40">
        <v>1</v>
      </c>
      <c r="E779" s="42">
        <v>0</v>
      </c>
      <c r="F779" s="39">
        <v>3</v>
      </c>
      <c r="G779" s="41">
        <v>37628.353000000003</v>
      </c>
      <c r="H779" s="41">
        <v>4000</v>
      </c>
      <c r="I779" s="43">
        <v>4000</v>
      </c>
      <c r="J779" s="41">
        <v>0</v>
      </c>
      <c r="K779" s="40">
        <v>1</v>
      </c>
      <c r="L779" s="41"/>
      <c r="M779" s="41">
        <v>15193.49402</v>
      </c>
      <c r="N779" s="41">
        <v>15214.499980000001</v>
      </c>
      <c r="O779" s="41">
        <v>2116.1663920000001</v>
      </c>
      <c r="P779" s="44">
        <v>613.87430119999999</v>
      </c>
      <c r="Q779" s="41">
        <v>490.31830289999999</v>
      </c>
      <c r="R779" s="39">
        <v>1</v>
      </c>
      <c r="S779" s="40">
        <v>0.61381653999999997</v>
      </c>
      <c r="T779" s="39">
        <v>34</v>
      </c>
      <c r="U779" s="40">
        <v>4.3288830000000004E-3</v>
      </c>
      <c r="V779" s="45">
        <f t="shared" si="12"/>
        <v>0.31360783096640066</v>
      </c>
    </row>
    <row r="780" spans="1:22" x14ac:dyDescent="0.35">
      <c r="A780" s="39">
        <v>5</v>
      </c>
      <c r="B780" s="39">
        <v>100</v>
      </c>
      <c r="C780" s="39">
        <v>8000</v>
      </c>
      <c r="D780" s="40">
        <v>1</v>
      </c>
      <c r="E780" s="42">
        <v>0</v>
      </c>
      <c r="F780" s="39">
        <v>1</v>
      </c>
      <c r="G780" s="41">
        <v>31464.567299999999</v>
      </c>
      <c r="H780" s="41">
        <v>8000</v>
      </c>
      <c r="I780" s="43">
        <v>8000</v>
      </c>
      <c r="J780" s="41">
        <v>0</v>
      </c>
      <c r="K780" s="40">
        <v>1</v>
      </c>
      <c r="L780" s="41"/>
      <c r="M780" s="41">
        <v>10640.8896</v>
      </c>
      <c r="N780" s="41">
        <v>10656.58195</v>
      </c>
      <c r="O780" s="41">
        <v>1062.897661</v>
      </c>
      <c r="P780" s="44">
        <v>613.87430119999999</v>
      </c>
      <c r="Q780" s="41">
        <v>490.32378210000002</v>
      </c>
      <c r="R780" s="39">
        <v>1</v>
      </c>
      <c r="S780" s="40">
        <v>0.429931071</v>
      </c>
      <c r="T780" s="39">
        <v>10</v>
      </c>
      <c r="U780" s="40">
        <v>6.8600149999999997E-3</v>
      </c>
      <c r="V780" s="45" t="str">
        <f t="shared" si="12"/>
        <v/>
      </c>
    </row>
    <row r="781" spans="1:22" x14ac:dyDescent="0.35">
      <c r="A781" s="39">
        <v>5</v>
      </c>
      <c r="B781" s="39">
        <v>100</v>
      </c>
      <c r="C781" s="39">
        <v>8000</v>
      </c>
      <c r="D781" s="40">
        <v>1</v>
      </c>
      <c r="E781" s="42">
        <v>0</v>
      </c>
      <c r="F781" s="39">
        <v>2</v>
      </c>
      <c r="G781" s="41">
        <v>31355.919730000001</v>
      </c>
      <c r="H781" s="41">
        <v>8000</v>
      </c>
      <c r="I781" s="43">
        <v>8000</v>
      </c>
      <c r="J781" s="41">
        <v>0</v>
      </c>
      <c r="K781" s="40">
        <v>1</v>
      </c>
      <c r="L781" s="41"/>
      <c r="M781" s="41">
        <v>10594.581899999999</v>
      </c>
      <c r="N781" s="41">
        <v>10603.868979999999</v>
      </c>
      <c r="O781" s="41">
        <v>1053.269528</v>
      </c>
      <c r="P781" s="44">
        <v>613.87430119999999</v>
      </c>
      <c r="Q781" s="41">
        <v>490.32501810000002</v>
      </c>
      <c r="R781" s="39">
        <v>1</v>
      </c>
      <c r="S781" s="40">
        <v>0.427804409</v>
      </c>
      <c r="T781" s="39">
        <v>10</v>
      </c>
      <c r="U781" s="40">
        <v>1.16456E-4</v>
      </c>
      <c r="V781" s="45" t="str">
        <f t="shared" si="12"/>
        <v/>
      </c>
    </row>
    <row r="782" spans="1:22" x14ac:dyDescent="0.35">
      <c r="A782" s="39">
        <v>5</v>
      </c>
      <c r="B782" s="39">
        <v>100</v>
      </c>
      <c r="C782" s="39">
        <v>8000</v>
      </c>
      <c r="D782" s="40">
        <v>1</v>
      </c>
      <c r="E782" s="42">
        <v>0</v>
      </c>
      <c r="F782" s="39">
        <v>3</v>
      </c>
      <c r="G782" s="41">
        <v>41575.422010000002</v>
      </c>
      <c r="H782" s="41">
        <v>8000</v>
      </c>
      <c r="I782" s="43">
        <v>8000</v>
      </c>
      <c r="J782" s="41">
        <v>0</v>
      </c>
      <c r="K782" s="40">
        <v>1</v>
      </c>
      <c r="L782" s="41"/>
      <c r="M782" s="41">
        <v>15170.55572</v>
      </c>
      <c r="N782" s="41">
        <v>15184.475130000001</v>
      </c>
      <c r="O782" s="41">
        <v>2116.1764189999999</v>
      </c>
      <c r="P782" s="44">
        <v>613.87430119999999</v>
      </c>
      <c r="Q782" s="41">
        <v>490.34045049999997</v>
      </c>
      <c r="R782" s="39">
        <v>1</v>
      </c>
      <c r="S782" s="40">
        <v>0.61260521199999995</v>
      </c>
      <c r="T782" s="39">
        <v>12</v>
      </c>
      <c r="U782" s="40">
        <v>7.8924129999999992E-3</v>
      </c>
      <c r="V782" s="45">
        <f t="shared" si="12"/>
        <v>0.33818688813817049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15AD-6AAF-4E9C-8A7D-6585727EF93C}">
  <sheetPr>
    <tabColor theme="8"/>
  </sheetPr>
  <dimension ref="A3:U55"/>
  <sheetViews>
    <sheetView workbookViewId="0">
      <selection activeCell="A36" sqref="A36:U36"/>
    </sheetView>
  </sheetViews>
  <sheetFormatPr baseColWidth="10" defaultRowHeight="14.5" x14ac:dyDescent="0.35"/>
  <cols>
    <col min="1" max="1" width="7.7265625" customWidth="1"/>
    <col min="2" max="2" width="4.90625" customWidth="1"/>
    <col min="3" max="3" width="14.1796875" customWidth="1"/>
    <col min="4" max="4" width="10.1796875" customWidth="1"/>
    <col min="5" max="5" width="12.36328125" customWidth="1"/>
    <col min="6" max="6" width="11" customWidth="1"/>
    <col min="7" max="7" width="21" customWidth="1"/>
    <col min="8" max="8" width="20.26953125" customWidth="1"/>
    <col min="9" max="9" width="23.90625" customWidth="1"/>
    <col min="10" max="10" width="17.54296875" customWidth="1"/>
    <col min="11" max="11" width="19.54296875" customWidth="1"/>
    <col min="12" max="12" width="17.26953125" customWidth="1"/>
    <col min="13" max="13" width="24.36328125" customWidth="1"/>
    <col min="14" max="14" width="20" customWidth="1"/>
    <col min="15" max="15" width="31.08984375" customWidth="1"/>
    <col min="16" max="16" width="26.7265625" customWidth="1"/>
    <col min="17" max="17" width="21.36328125" customWidth="1"/>
    <col min="18" max="18" width="25.54296875" customWidth="1"/>
    <col min="19" max="19" width="22.1796875" customWidth="1"/>
    <col min="20" max="20" width="6.1796875" customWidth="1"/>
    <col min="21" max="21" width="10.36328125" customWidth="1"/>
  </cols>
  <sheetData>
    <row r="3" spans="1:21" x14ac:dyDescent="0.35">
      <c r="A3" s="35" t="s">
        <v>18</v>
      </c>
      <c r="B3" s="35" t="s">
        <v>3</v>
      </c>
      <c r="C3" s="35" t="s">
        <v>38</v>
      </c>
      <c r="D3" s="35" t="s">
        <v>40</v>
      </c>
      <c r="E3" s="35" t="s">
        <v>84</v>
      </c>
      <c r="F3" s="35" t="s">
        <v>41</v>
      </c>
      <c r="G3" s="35" t="s">
        <v>42</v>
      </c>
      <c r="H3" s="35" t="s">
        <v>43</v>
      </c>
      <c r="I3" s="35" t="s">
        <v>44</v>
      </c>
      <c r="J3" s="35" t="s">
        <v>45</v>
      </c>
      <c r="K3" s="35" t="s">
        <v>85</v>
      </c>
      <c r="L3" s="35" t="s">
        <v>33</v>
      </c>
      <c r="M3" s="35" t="s">
        <v>46</v>
      </c>
      <c r="N3" s="35" t="s">
        <v>47</v>
      </c>
      <c r="O3" s="35" t="s">
        <v>48</v>
      </c>
      <c r="P3" s="35" t="s">
        <v>49</v>
      </c>
      <c r="Q3" s="35" t="s">
        <v>50</v>
      </c>
      <c r="R3" s="35" t="s">
        <v>51</v>
      </c>
      <c r="S3" s="35" t="s">
        <v>52</v>
      </c>
      <c r="T3" s="35" t="s">
        <v>53</v>
      </c>
      <c r="U3" s="37" t="s">
        <v>54</v>
      </c>
    </row>
    <row r="4" spans="1:21" x14ac:dyDescent="0.35">
      <c r="A4" s="46">
        <v>10</v>
      </c>
      <c r="B4" s="46">
        <v>2000</v>
      </c>
      <c r="C4" s="47">
        <v>0.4</v>
      </c>
      <c r="D4" s="46">
        <v>3</v>
      </c>
      <c r="E4" s="53">
        <f>AVERAGEIFS(Tableau4[[#All],[CInf]],Tableau4[[#All],[Cap%]],A4,Tableau4[[#All],[Fd]],B4,Tableau4[[#All],[Part fixe cible]],C4,Tableau4[[#All],[Scénario]],D4)</f>
        <v>57.583002360000002</v>
      </c>
      <c r="F4" s="53">
        <f>AVERAGEIFS(Tableau4[[#All],[Coût total]],Tableau4[[#All],[Cap%]],A4,Tableau4[[#All],[Fd]],B4,Tableau4[[#All],[Part fixe cible]],C4,Tableau4[[#All],[Scénario]],D4)</f>
        <v>51655.333966000006</v>
      </c>
      <c r="G4" s="53">
        <f>AVERAGEIFS(Tableau4[[#All],[Coût d’ouverture total]],Tableau4[[#All],[Cap%]],A4,Tableau4[[#All],[Fd]],B4,Tableau4[[#All],[Part fixe cible]],C4,Tableau4[[#All],[Scénario]],D4)</f>
        <v>18180.056388000005</v>
      </c>
      <c r="H4" s="53">
        <f>AVERAGEIFS(Tableau4[[#All],[Coût fixe d’ouverture]],Tableau4[[#All],[Cap%]],A4,Tableau4[[#All],[Fd]],B4,Tableau4[[#All],[Part fixe cible]],C4,Tableau4[[#All],[Scénario]],D4)</f>
        <v>5600</v>
      </c>
      <c r="I4" s="53">
        <f>AVERAGEIFS(Tableau4[[#All],[Coût variable d’ouverture]],Tableau4[[#All],[Cap%]],A4,Tableau4[[#All],[Fd]],B4,Tableau4[[#All],[Part fixe cible]],C4,Tableau4[[#All],[Scénario]],D4)</f>
        <v>12580.056388000001</v>
      </c>
      <c r="J4" s="54">
        <f>AVERAGEIFS(Tableau4[[#All],[Part fixe observée]],Tableau4[[#All],[Cap%]],A4,Tableau4[[#All],[Fd]],B4,Tableau4[[#All],[Part fixe cible]],C4,Tableau4[[#All],[Scénario]],D4)</f>
        <v>0.30635297980000004</v>
      </c>
      <c r="K4" s="53">
        <f>AVERAGEIFS(Tableau4[[#All],[Demande² observée]],Tableau4[[#All],[Cap%]],A4,Tableau4[[#All],[Fd]],B4,Tableau4[[#All],[Part fixe cible]],C4,Tableau4[[#All],[Scénario]],D4)</f>
        <v>219.47773823999995</v>
      </c>
      <c r="L4" s="53">
        <f>AVERAGEIFS(Tableau4[[#All],[Coût de transport]],Tableau4[[#All],[Cap%]],A4,Tableau4[[#All],[Fd]],B4,Tableau4[[#All],[Part fixe cible]],C4,Tableau4[[#All],[Scénario]],D4)</f>
        <v>22221.750456000002</v>
      </c>
      <c r="M4" s="53">
        <f>AVERAGEIFS(Tableau4[[#All],[Coût de stockage retailers]],Tableau4[[#All],[Cap%]],A4,Tableau4[[#All],[Fd]],B4,Tableau4[[#All],[Part fixe cible]],C4,Tableau4[[#All],[Scénario]],D4)</f>
        <v>6444.7356380000001</v>
      </c>
      <c r="N4" s="53">
        <f>AVERAGEIFS(Tableau4[[#All],[Coût de stockage DC]],Tableau4[[#All],[Cap%]],A4,Tableau4[[#All],[Fd]],B4,Tableau4[[#All],[Part fixe cible]],C4,Tableau4[[#All],[Scénario]],D4)</f>
        <v>3468.6940635999999</v>
      </c>
      <c r="O4" s="53">
        <f>AVERAGEIFS(Tableau4[[#All],[Coût de stock de sécurité retailers]],Tableau4[[#All],[Cap%]],A4,Tableau4[[#All],[Fd]],B4,Tableau4[[#All],[Part fixe cible]],C4,Tableau4[[#All],[Scénario]],D4)</f>
        <v>580.9289129</v>
      </c>
      <c r="P4" s="53">
        <f>AVERAGEIFS(Tableau4[[#All],[Coût de stock de sécurité DC]],Tableau4[[#All],[Cap%]],A4,Tableau4[[#All],[Fd]],B4,Tableau4[[#All],[Part fixe cible]],C4,Tableau4[[#All],[Scénario]],D4)</f>
        <v>759.16850918</v>
      </c>
      <c r="Q4" s="55">
        <f>AVERAGEIFS(Tableau4[[#All],[Nombre de DC ouverts]],Tableau4[[#All],[Cap%]],A4,Tableau4[[#All],[Fd]],B4,Tableau4[[#All],[Part fixe cible]],C4,Tableau4[[#All],[Scénario]],D4)</f>
        <v>2.8</v>
      </c>
      <c r="R4" s="54">
        <f>AVERAGEIFS(Tableau4[[#All],[Taux de chargement moyen]],Tableau4[[#All],[Cap%]],A4,Tableau4[[#All],[Fd]],B4,Tableau4[[#All],[Part fixe cible]],C4,Tableau4[[#All],[Scénario]],D4)</f>
        <v>0.94996311379999998</v>
      </c>
      <c r="S4" s="53">
        <f>AVERAGEIFS(Tableau4[[#All],[Temps de résolution (s)]],Tableau4[[#All],[Cap%]],A4,Tableau4[[#All],[Fd]],B4,Tableau4[[#All],[Part fixe cible]],C4,Tableau4[[#All],[Scénario]],D4)</f>
        <v>286.2</v>
      </c>
      <c r="T4" s="54">
        <f>AVERAGEIFS(Tableau4[[#All],[Gap]],Tableau4[[#All],[Cap%]],A4,Tableau4[[#All],[Fd]],B4,Tableau4[[#All],[Part fixe cible]],C4,Tableau4[[#All],[Scénario]],D4)</f>
        <v>1.1688374999999997E-2</v>
      </c>
      <c r="U4" s="54">
        <f>AVERAGEIFS(Tableau4[[#All],[Synergie ]],Tableau4[[#All],[Cap%]],A4,Tableau4[[#All],[Fd]],B4,Tableau4[[#All],[Part fixe cible]],C4,Tableau4[[#All],[Scénario]],3)</f>
        <v>0.24389892372237373</v>
      </c>
    </row>
    <row r="5" spans="1:21" x14ac:dyDescent="0.35">
      <c r="A5" s="48">
        <v>10</v>
      </c>
      <c r="B5" s="48">
        <v>8000</v>
      </c>
      <c r="C5" s="49">
        <v>1</v>
      </c>
      <c r="D5" s="50">
        <v>3</v>
      </c>
      <c r="E5" s="39">
        <f>AVERAGEIFS(Tableau4[[#All],[CInf]],Tableau4[[#All],[Cap%]],A5,Tableau4[[#All],[Fd]],B5,Tableau4[[#All],[Part fixe cible]],C5,Tableau4[[#All],[Scénario]],D5)</f>
        <v>0</v>
      </c>
      <c r="F5" s="39">
        <f>AVERAGEIFS(Tableau4[[#All],[Coût total]],Tableau4[[#All],[Cap%]],A5,Tableau4[[#All],[Fd]],B5,Tableau4[[#All],[Part fixe cible]],C5,Tableau4[[#All],[Scénario]],D5)</f>
        <v>53460.537506000001</v>
      </c>
      <c r="G5" s="39">
        <f>AVERAGEIFS(Tableau4[[#All],[Coût d’ouverture total]],Tableau4[[#All],[Cap%]],A5,Tableau4[[#All],[Fd]],B5,Tableau4[[#All],[Part fixe cible]],C5,Tableau4[[#All],[Scénario]],D5)</f>
        <v>16000</v>
      </c>
      <c r="H5" s="39">
        <f>AVERAGEIFS(Tableau4[[#All],[Coût fixe d’ouverture]],Tableau4[[#All],[Cap%]],A5,Tableau4[[#All],[Fd]],B5,Tableau4[[#All],[Part fixe cible]],C5,Tableau4[[#All],[Scénario]],D5)</f>
        <v>16000</v>
      </c>
      <c r="I5" s="39">
        <f>AVERAGEIFS(Tableau4[[#All],[Coût variable d’ouverture]],Tableau4[[#All],[Cap%]],A5,Tableau4[[#All],[Fd]],B5,Tableau4[[#All],[Part fixe cible]],C5,Tableau4[[#All],[Scénario]],D5)</f>
        <v>0</v>
      </c>
      <c r="J5" s="40">
        <f>AVERAGEIFS(Tableau4[[#All],[Part fixe observée]],Tableau4[[#All],[Cap%]],A5,Tableau4[[#All],[Fd]],B5,Tableau4[[#All],[Part fixe cible]],C5,Tableau4[[#All],[Scénario]],D5)</f>
        <v>1</v>
      </c>
      <c r="K5" s="39" t="e">
        <f>AVERAGEIFS(Tableau4[[#All],[Demande² observée]],Tableau4[[#All],[Cap%]],A5,Tableau4[[#All],[Fd]],B5,Tableau4[[#All],[Part fixe cible]],C5,Tableau4[[#All],[Scénario]],D5)</f>
        <v>#DIV/0!</v>
      </c>
      <c r="L5" s="39">
        <f>AVERAGEIFS(Tableau4[[#All],[Coût de transport]],Tableau4[[#All],[Cap%]],A5,Tableau4[[#All],[Fd]],B5,Tableau4[[#All],[Part fixe cible]],C5,Tableau4[[#All],[Scénario]],D5)</f>
        <v>26771.568024</v>
      </c>
      <c r="M5" s="39">
        <f>AVERAGEIFS(Tableau4[[#All],[Coût de stockage retailers]],Tableau4[[#All],[Cap%]],A5,Tableau4[[#All],[Fd]],B5,Tableau4[[#All],[Part fixe cible]],C5,Tableau4[[#All],[Scénario]],D5)</f>
        <v>6518.9748978000007</v>
      </c>
      <c r="N5" s="39">
        <f>AVERAGEIFS(Tableau4[[#All],[Coût de stockage DC]],Tableau4[[#All],[Cap%]],A5,Tableau4[[#All],[Fd]],B5,Tableau4[[#All],[Part fixe cible]],C5,Tableau4[[#All],[Scénario]],D5)</f>
        <v>2943.2271456000003</v>
      </c>
      <c r="O5" s="39">
        <f>AVERAGEIFS(Tableau4[[#All],[Coût de stock de sécurité retailers]],Tableau4[[#All],[Cap%]],A5,Tableau4[[#All],[Fd]],B5,Tableau4[[#All],[Part fixe cible]],C5,Tableau4[[#All],[Scénario]],D5)</f>
        <v>580.9289129</v>
      </c>
      <c r="P5" s="39">
        <f>AVERAGEIFS(Tableau4[[#All],[Coût de stock de sécurité DC]],Tableau4[[#All],[Cap%]],A5,Tableau4[[#All],[Fd]],B5,Tableau4[[#All],[Part fixe cible]],C5,Tableau4[[#All],[Scénario]],D5)</f>
        <v>645.83852506000005</v>
      </c>
      <c r="Q5" s="41">
        <f>AVERAGEIFS(Tableau4[[#All],[Nombre de DC ouverts]],Tableau4[[#All],[Cap%]],A5,Tableau4[[#All],[Fd]],B5,Tableau4[[#All],[Part fixe cible]],C5,Tableau4[[#All],[Scénario]],D5)</f>
        <v>2</v>
      </c>
      <c r="R5" s="40">
        <f>AVERAGEIFS(Tableau4[[#All],[Taux de chargement moyen]],Tableau4[[#All],[Cap%]],A5,Tableau4[[#All],[Fd]],B5,Tableau4[[#All],[Part fixe cible]],C5,Tableau4[[#All],[Scénario]],D5)</f>
        <v>0.96091490900000009</v>
      </c>
      <c r="S5" s="39">
        <f>AVERAGEIFS(Tableau4[[#All],[Temps de résolution (s)]],Tableau4[[#All],[Cap%]],A5,Tableau4[[#All],[Fd]],B5,Tableau4[[#All],[Part fixe cible]],C5,Tableau4[[#All],[Scénario]],D5)</f>
        <v>16.8</v>
      </c>
      <c r="T5" s="40">
        <f>AVERAGEIFS(Tableau4[[#All],[Gap]],Tableau4[[#All],[Cap%]],A5,Tableau4[[#All],[Fd]],B5,Tableau4[[#All],[Part fixe cible]],C5,Tableau4[[#All],[Scénario]],D5)</f>
        <v>5.7858010000012561E-3</v>
      </c>
      <c r="U5" s="40">
        <f>AVERAGEIFS(Tableau4[[#All],[Synergie ]],Tableau4[[#All],[Cap%]],A5,Tableau4[[#All],[Fd]],B5,Tableau4[[#All],[Part fixe cible]],C5,Tableau4[[#All],[Scénario]],3)</f>
        <v>0.24119575396218901</v>
      </c>
    </row>
    <row r="6" spans="1:21" x14ac:dyDescent="0.35">
      <c r="A6" s="51">
        <v>10</v>
      </c>
      <c r="B6" s="51">
        <v>1000</v>
      </c>
      <c r="C6" s="52">
        <v>0.4</v>
      </c>
      <c r="D6" s="51">
        <v>3</v>
      </c>
      <c r="E6">
        <f>AVERAGEIFS(Tableau4[[#All],[CInf]],Tableau4[[#All],[Cap%]],A6,Tableau4[[#All],[Fd]],B6,Tableau4[[#All],[Part fixe cible]],C6,Tableau4[[#All],[Scénario]],D6)</f>
        <v>34.492123728000003</v>
      </c>
      <c r="F6">
        <f>AVERAGEIFS(Tableau4[[#All],[Coût total]],Tableau4[[#All],[Cap%]],A6,Tableau4[[#All],[Fd]],B6,Tableau4[[#All],[Part fixe cible]],C6,Tableau4[[#All],[Scénario]],D6)</f>
        <v>42622.504181999997</v>
      </c>
      <c r="G6">
        <f>AVERAGEIFS(Tableau4[[#All],[Coût d’ouverture total]],Tableau4[[#All],[Cap%]],A6,Tableau4[[#All],[Fd]],B6,Tableau4[[#All],[Part fixe cible]],C6,Tableau4[[#All],[Scénario]],D6)</f>
        <v>14273.568707000002</v>
      </c>
      <c r="H6">
        <f>AVERAGEIFS(Tableau4[[#All],[Coût fixe d’ouverture]],Tableau4[[#All],[Cap%]],A6,Tableau4[[#All],[Fd]],B6,Tableau4[[#All],[Part fixe cible]],C6,Tableau4[[#All],[Scénario]],D6)</f>
        <v>4600</v>
      </c>
      <c r="I6">
        <f>AVERAGEIFS(Tableau4[[#All],[Coût variable d’ouverture]],Tableau4[[#All],[Cap%]],A6,Tableau4[[#All],[Fd]],B6,Tableau4[[#All],[Part fixe cible]],C6,Tableau4[[#All],[Scénario]],D6)</f>
        <v>9673.5687055999988</v>
      </c>
      <c r="J6" s="1">
        <f>AVERAGEIFS(Tableau4[[#All],[Part fixe observée]],Tableau4[[#All],[Cap%]],A6,Tableau4[[#All],[Fd]],B6,Tableau4[[#All],[Part fixe cible]],C6,Tableau4[[#All],[Scénario]],D6)</f>
        <v>0.31856603020000002</v>
      </c>
      <c r="K6">
        <f>AVERAGEIFS(Tableau4[[#All],[Demande² observée]],Tableau4[[#All],[Cap%]],A6,Tableau4[[#All],[Fd]],B6,Tableau4[[#All],[Part fixe cible]],C6,Tableau4[[#All],[Scénario]],D6)</f>
        <v>279.69423651999995</v>
      </c>
      <c r="L6">
        <f>AVERAGEIFS(Tableau4[[#All],[Coût de transport]],Tableau4[[#All],[Cap%]],A6,Tableau4[[#All],[Fd]],B6,Tableau4[[#All],[Part fixe cible]],C6,Tableau4[[#All],[Scénario]],D6)</f>
        <v>16236.74496</v>
      </c>
      <c r="M6">
        <f>AVERAGEIFS(Tableau4[[#All],[Coût de stockage retailers]],Tableau4[[#All],[Cap%]],A6,Tableau4[[#All],[Fd]],B6,Tableau4[[#All],[Part fixe cible]],C6,Tableau4[[#All],[Scénario]],D6)</f>
        <v>6138.3358812000006</v>
      </c>
      <c r="N6">
        <f>AVERAGEIFS(Tableau4[[#All],[Coût de stockage DC]],Tableau4[[#All],[Cap%]],A6,Tableau4[[#All],[Fd]],B6,Tableau4[[#All],[Part fixe cible]],C6,Tableau4[[#All],[Scénario]],D6)</f>
        <v>4419.5823054000002</v>
      </c>
      <c r="O6">
        <f>AVERAGEIFS(Tableau4[[#All],[Coût de stock de sécurité retailers]],Tableau4[[#All],[Cap%]],A6,Tableau4[[#All],[Fd]],B6,Tableau4[[#All],[Part fixe cible]],C6,Tableau4[[#All],[Scénario]],D6)</f>
        <v>580.9289129</v>
      </c>
      <c r="P6">
        <f>AVERAGEIFS(Tableau4[[#All],[Coût de stock de sécurité DC]],Tableau4[[#All],[Cap%]],A6,Tableau4[[#All],[Fd]],B6,Tableau4[[#All],[Part fixe cible]],C6,Tableau4[[#All],[Scénario]],D6)</f>
        <v>973.34341412000015</v>
      </c>
      <c r="Q6" s="38">
        <f>AVERAGEIFS(Tableau4[[#All],[Nombre de DC ouverts]],Tableau4[[#All],[Cap%]],A6,Tableau4[[#All],[Fd]],B6,Tableau4[[#All],[Part fixe cible]],C6,Tableau4[[#All],[Scénario]],D6)</f>
        <v>4.5999999999999996</v>
      </c>
      <c r="R6" s="1">
        <f>AVERAGEIFS(Tableau4[[#All],[Taux de chargement moyen]],Tableau4[[#All],[Cap%]],A6,Tableau4[[#All],[Fd]],B6,Tableau4[[#All],[Part fixe cible]],C6,Tableau4[[#All],[Scénario]],D6)</f>
        <v>0.90522619100000001</v>
      </c>
      <c r="S6">
        <f>AVERAGEIFS(Tableau4[[#All],[Temps de résolution (s)]],Tableau4[[#All],[Cap%]],A6,Tableau4[[#All],[Fd]],B6,Tableau4[[#All],[Part fixe cible]],C6,Tableau4[[#All],[Scénario]],D6)</f>
        <v>292.39999999999998</v>
      </c>
      <c r="T6" s="1">
        <f>AVERAGEIFS(Tableau4[[#All],[Gap]],Tableau4[[#All],[Cap%]],A6,Tableau4[[#All],[Fd]],B6,Tableau4[[#All],[Part fixe cible]],C6,Tableau4[[#All],[Scénario]],D6)</f>
        <v>3.2371871199999999E-2</v>
      </c>
      <c r="U6" s="1">
        <f>AVERAGEIFS(Tableau4[[#All],[Synergie ]],Tableau4[[#All],[Cap%]],A6,Tableau4[[#All],[Fd]],B6,Tableau4[[#All],[Part fixe cible]],C6,Tableau4[[#All],[Scénario]],3)</f>
        <v>0.25358632915292906</v>
      </c>
    </row>
    <row r="7" spans="1:21" x14ac:dyDescent="0.35">
      <c r="A7" s="46">
        <v>10</v>
      </c>
      <c r="B7" s="46">
        <v>2000</v>
      </c>
      <c r="C7" s="47">
        <v>0.6</v>
      </c>
      <c r="D7" s="46">
        <v>3</v>
      </c>
      <c r="E7" s="53">
        <f>AVERAGEIFS(Tableau4[[#All],[CInf]],Tableau4[[#All],[Cap%]],A7,Tableau4[[#All],[Fd]],B7,Tableau4[[#All],[Part fixe cible]],C7,Tableau4[[#All],[Scénario]],D7)</f>
        <v>25.592445494</v>
      </c>
      <c r="F7" s="53">
        <f>AVERAGEIFS(Tableau4[[#All],[Coût total]],Tableau4[[#All],[Cap%]],A7,Tableau4[[#All],[Fd]],B7,Tableau4[[#All],[Part fixe cible]],C7,Tableau4[[#All],[Scénario]],D7)</f>
        <v>43931.101230000007</v>
      </c>
      <c r="G7" s="53">
        <f>AVERAGEIFS(Tableau4[[#All],[Coût d’ouverture total]],Tableau4[[#All],[Cap%]],A7,Tableau4[[#All],[Fd]],B7,Tableau4[[#All],[Part fixe cible]],C7,Tableau4[[#All],[Scénario]],D7)</f>
        <v>14152.621717999999</v>
      </c>
      <c r="H7" s="53">
        <f>AVERAGEIFS(Tableau4[[#All],[Coût fixe d’ouverture]],Tableau4[[#All],[Cap%]],A7,Tableau4[[#All],[Fd]],B7,Tableau4[[#All],[Part fixe cible]],C7,Tableau4[[#All],[Scénario]],D7)</f>
        <v>7600</v>
      </c>
      <c r="I7" s="53">
        <f>AVERAGEIFS(Tableau4[[#All],[Coût variable d’ouverture]],Tableau4[[#All],[Cap%]],A7,Tableau4[[#All],[Fd]],B7,Tableau4[[#All],[Part fixe cible]],C7,Tableau4[[#All],[Scénario]],D7)</f>
        <v>6552.6217173999994</v>
      </c>
      <c r="J7" s="54">
        <f>AVERAGEIFS(Tableau4[[#All],[Part fixe observée]],Tableau4[[#All],[Cap%]],A7,Tableau4[[#All],[Fd]],B7,Tableau4[[#All],[Part fixe cible]],C7,Tableau4[[#All],[Scénario]],D7)</f>
        <v>0.53647369420000002</v>
      </c>
      <c r="K7" s="53">
        <f>AVERAGEIFS(Tableau4[[#All],[Demande² observée]],Tableau4[[#All],[Cap%]],A7,Tableau4[[#All],[Fd]],B7,Tableau4[[#All],[Part fixe cible]],C7,Tableau4[[#All],[Scénario]],D7)</f>
        <v>255.80418141999999</v>
      </c>
      <c r="L7" s="53">
        <f>AVERAGEIFS(Tableau4[[#All],[Coût de transport]],Tableau4[[#All],[Cap%]],A7,Tableau4[[#All],[Fd]],B7,Tableau4[[#All],[Part fixe cible]],C7,Tableau4[[#All],[Scénario]],D7)</f>
        <v>17971.774686000001</v>
      </c>
      <c r="M7" s="53">
        <f>AVERAGEIFS(Tableau4[[#All],[Coût de stockage retailers]],Tableau4[[#All],[Cap%]],A7,Tableau4[[#All],[Fd]],B7,Tableau4[[#All],[Part fixe cible]],C7,Tableau4[[#All],[Scénario]],D7)</f>
        <v>6297.4466481999998</v>
      </c>
      <c r="N7" s="53">
        <f>AVERAGEIFS(Tableau4[[#All],[Coût de stockage DC]],Tableau4[[#All],[Cap%]],A7,Tableau4[[#All],[Fd]],B7,Tableau4[[#All],[Part fixe cible]],C7,Tableau4[[#All],[Scénario]],D7)</f>
        <v>4042.7007551999995</v>
      </c>
      <c r="O7" s="53">
        <f>AVERAGEIFS(Tableau4[[#All],[Coût de stock de sécurité retailers]],Tableau4[[#All],[Cap%]],A7,Tableau4[[#All],[Fd]],B7,Tableau4[[#All],[Part fixe cible]],C7,Tableau4[[#All],[Scénario]],D7)</f>
        <v>580.9289129</v>
      </c>
      <c r="P7" s="53">
        <f>AVERAGEIFS(Tableau4[[#All],[Coût de stock de sécurité DC]],Tableau4[[#All],[Cap%]],A7,Tableau4[[#All],[Fd]],B7,Tableau4[[#All],[Part fixe cible]],C7,Tableau4[[#All],[Scénario]],D7)</f>
        <v>885.62851145999991</v>
      </c>
      <c r="Q7" s="55">
        <f>AVERAGEIFS(Tableau4[[#All],[Nombre de DC ouverts]],Tableau4[[#All],[Cap%]],A7,Tableau4[[#All],[Fd]],B7,Tableau4[[#All],[Part fixe cible]],C7,Tableau4[[#All],[Scénario]],D7)</f>
        <v>3.8</v>
      </c>
      <c r="R7" s="54">
        <f>AVERAGEIFS(Tableau4[[#All],[Taux de chargement moyen]],Tableau4[[#All],[Cap%]],A7,Tableau4[[#All],[Fd]],B7,Tableau4[[#All],[Part fixe cible]],C7,Tableau4[[#All],[Scénario]],D7)</f>
        <v>0.92818574399999998</v>
      </c>
      <c r="S7" s="53">
        <f>AVERAGEIFS(Tableau4[[#All],[Temps de résolution (s)]],Tableau4[[#All],[Cap%]],A7,Tableau4[[#All],[Fd]],B7,Tableau4[[#All],[Part fixe cible]],C7,Tableau4[[#All],[Scénario]],D7)</f>
        <v>159.6</v>
      </c>
      <c r="T7" s="54">
        <f>AVERAGEIFS(Tableau4[[#All],[Gap]],Tableau4[[#All],[Cap%]],A7,Tableau4[[#All],[Fd]],B7,Tableau4[[#All],[Part fixe cible]],C7,Tableau4[[#All],[Scénario]],D7)</f>
        <v>1.24580894E-2</v>
      </c>
      <c r="U7" s="54">
        <f>AVERAGEIFS(Tableau4[[#All],[Synergie ]],Tableau4[[#All],[Cap%]],A7,Tableau4[[#All],[Fd]],B7,Tableau4[[#All],[Part fixe cible]],C7,Tableau4[[#All],[Scénario]],3)</f>
        <v>0.26371096564241181</v>
      </c>
    </row>
    <row r="8" spans="1:21" x14ac:dyDescent="0.35">
      <c r="A8" s="51">
        <v>40</v>
      </c>
      <c r="B8" s="51">
        <v>2000</v>
      </c>
      <c r="C8" s="52">
        <v>0.4</v>
      </c>
      <c r="D8" s="51">
        <v>3</v>
      </c>
      <c r="E8">
        <f>AVERAGEIFS(Tableau4[[#All],[CInf]],Tableau4[[#All],[Cap%]],A8,Tableau4[[#All],[Fd]],B8,Tableau4[[#All],[Part fixe cible]],C8,Tableau4[[#All],[Scénario]],D8)</f>
        <v>46.649144346</v>
      </c>
      <c r="F8">
        <f>AVERAGEIFS(Tableau4[[#All],[Coût total]],Tableau4[[#All],[Cap%]],A8,Tableau4[[#All],[Fd]],B8,Tableau4[[#All],[Part fixe cible]],C8,Tableau4[[#All],[Scénario]],D8)</f>
        <v>44258.630409999998</v>
      </c>
      <c r="G8">
        <f>AVERAGEIFS(Tableau4[[#All],[Coût d’ouverture total]],Tableau4[[#All],[Cap%]],A8,Tableau4[[#All],[Fd]],B8,Tableau4[[#All],[Part fixe cible]],C8,Tableau4[[#All],[Scénario]],D8)</f>
        <v>13528.92886</v>
      </c>
      <c r="H8">
        <f>AVERAGEIFS(Tableau4[[#All],[Coût fixe d’ouverture]],Tableau4[[#All],[Cap%]],A8,Tableau4[[#All],[Fd]],B8,Tableau4[[#All],[Part fixe cible]],C8,Tableau4[[#All],[Scénario]],D8)</f>
        <v>4400</v>
      </c>
      <c r="I8">
        <f>AVERAGEIFS(Tableau4[[#All],[Coût variable d’ouverture]],Tableau4[[#All],[Cap%]],A8,Tableau4[[#All],[Fd]],B8,Tableau4[[#All],[Part fixe cible]],C8,Tableau4[[#All],[Scénario]],D8)</f>
        <v>9128.92886</v>
      </c>
      <c r="J8" s="1">
        <f>AVERAGEIFS(Tableau4[[#All],[Part fixe observée]],Tableau4[[#All],[Cap%]],A8,Tableau4[[#All],[Fd]],B8,Tableau4[[#All],[Part fixe cible]],C8,Tableau4[[#All],[Scénario]],D8)</f>
        <v>0.32398131099999999</v>
      </c>
      <c r="K8">
        <f>AVERAGEIFS(Tableau4[[#All],[Demande² observée]],Tableau4[[#All],[Cap%]],A8,Tableau4[[#All],[Fd]],B8,Tableau4[[#All],[Part fixe cible]],C8,Tableau4[[#All],[Scénario]],D8)</f>
        <v>194.97606319999997</v>
      </c>
      <c r="L8">
        <f>AVERAGEIFS(Tableau4[[#All],[Coût de transport]],Tableau4[[#All],[Cap%]],A8,Tableau4[[#All],[Fd]],B8,Tableau4[[#All],[Part fixe cible]],C8,Tableau4[[#All],[Scénario]],D8)</f>
        <v>16449.623228</v>
      </c>
      <c r="M8">
        <f>AVERAGEIFS(Tableau4[[#All],[Coût de stockage retailers]],Tableau4[[#All],[Cap%]],A8,Tableau4[[#All],[Fd]],B8,Tableau4[[#All],[Part fixe cible]],C8,Tableau4[[#All],[Scénario]],D8)</f>
        <v>9939.6194513999999</v>
      </c>
      <c r="N8">
        <f>AVERAGEIFS(Tableau4[[#All],[Coût de stockage DC]],Tableau4[[#All],[Cap%]],A8,Tableau4[[#All],[Fd]],B8,Tableau4[[#All],[Part fixe cible]],C8,Tableau4[[#All],[Scénario]],D8)</f>
        <v>3082.0085034000003</v>
      </c>
      <c r="O8">
        <f>AVERAGEIFS(Tableau4[[#All],[Coût de stock de sécurité retailers]],Tableau4[[#All],[Cap%]],A8,Tableau4[[#All],[Fd]],B8,Tableau4[[#All],[Part fixe cible]],C8,Tableau4[[#All],[Scénario]],D8)</f>
        <v>580.9289129</v>
      </c>
      <c r="P8">
        <f>AVERAGEIFS(Tableau4[[#All],[Coût de stock de sécurité DC]],Tableau4[[#All],[Cap%]],A8,Tableau4[[#All],[Fd]],B8,Tableau4[[#All],[Part fixe cible]],C8,Tableau4[[#All],[Scénario]],D8)</f>
        <v>677.52145128000006</v>
      </c>
      <c r="Q8" s="38">
        <f>AVERAGEIFS(Tableau4[[#All],[Nombre de DC ouverts]],Tableau4[[#All],[Cap%]],A8,Tableau4[[#All],[Fd]],B8,Tableau4[[#All],[Part fixe cible]],C8,Tableau4[[#All],[Scénario]],D8)</f>
        <v>2.2000000000000002</v>
      </c>
      <c r="R8" s="1">
        <f>AVERAGEIFS(Tableau4[[#All],[Taux de chargement moyen]],Tableau4[[#All],[Cap%]],A8,Tableau4[[#All],[Fd]],B8,Tableau4[[#All],[Part fixe cible]],C8,Tableau4[[#All],[Scénario]],D8)</f>
        <v>0.90727218980000013</v>
      </c>
      <c r="S8">
        <f>AVERAGEIFS(Tableau4[[#All],[Temps de résolution (s)]],Tableau4[[#All],[Cap%]],A8,Tableau4[[#All],[Fd]],B8,Tableau4[[#All],[Part fixe cible]],C8,Tableau4[[#All],[Scénario]],D8)</f>
        <v>199.2</v>
      </c>
      <c r="T8" s="1">
        <f>AVERAGEIFS(Tableau4[[#All],[Gap]],Tableau4[[#All],[Cap%]],A8,Tableau4[[#All],[Fd]],B8,Tableau4[[#All],[Part fixe cible]],C8,Tableau4[[#All],[Scénario]],D8)</f>
        <v>4.60052356E-2</v>
      </c>
      <c r="U8" s="1">
        <f>AVERAGEIFS(Tableau4[[#All],[Synergie ]],Tableau4[[#All],[Cap%]],A8,Tableau4[[#All],[Fd]],B8,Tableau4[[#All],[Part fixe cible]],C8,Tableau4[[#All],[Scénario]],3)</f>
        <v>0.2675611100886458</v>
      </c>
    </row>
    <row r="9" spans="1:21" x14ac:dyDescent="0.35">
      <c r="A9" s="48">
        <v>10</v>
      </c>
      <c r="B9" s="48">
        <v>4000</v>
      </c>
      <c r="C9" s="49">
        <v>1</v>
      </c>
      <c r="D9" s="50">
        <v>3</v>
      </c>
      <c r="E9" s="39">
        <f>AVERAGEIFS(Tableau4[[#All],[CInf]],Tableau4[[#All],[Cap%]],A9,Tableau4[[#All],[Fd]],B9,Tableau4[[#All],[Part fixe cible]],C9,Tableau4[[#All],[Scénario]],D9)</f>
        <v>0</v>
      </c>
      <c r="F9" s="39">
        <f>AVERAGEIFS(Tableau4[[#All],[Coût total]],Tableau4[[#All],[Cap%]],A9,Tableau4[[#All],[Fd]],B9,Tableau4[[#All],[Part fixe cible]],C9,Tableau4[[#All],[Scénario]],D9)</f>
        <v>44586.728218000004</v>
      </c>
      <c r="G9" s="39">
        <f>AVERAGEIFS(Tableau4[[#All],[Coût d’ouverture total]],Tableau4[[#All],[Cap%]],A9,Tableau4[[#All],[Fd]],B9,Tableau4[[#All],[Part fixe cible]],C9,Tableau4[[#All],[Scénario]],D9)</f>
        <v>12800</v>
      </c>
      <c r="H9" s="39">
        <f>AVERAGEIFS(Tableau4[[#All],[Coût fixe d’ouverture]],Tableau4[[#All],[Cap%]],A9,Tableau4[[#All],[Fd]],B9,Tableau4[[#All],[Part fixe cible]],C9,Tableau4[[#All],[Scénario]],D9)</f>
        <v>12800</v>
      </c>
      <c r="I9" s="39">
        <f>AVERAGEIFS(Tableau4[[#All],[Coût variable d’ouverture]],Tableau4[[#All],[Cap%]],A9,Tableau4[[#All],[Fd]],B9,Tableau4[[#All],[Part fixe cible]],C9,Tableau4[[#All],[Scénario]],D9)</f>
        <v>0</v>
      </c>
      <c r="J9" s="40">
        <f>AVERAGEIFS(Tableau4[[#All],[Part fixe observée]],Tableau4[[#All],[Cap%]],A9,Tableau4[[#All],[Fd]],B9,Tableau4[[#All],[Part fixe cible]],C9,Tableau4[[#All],[Scénario]],D9)</f>
        <v>1</v>
      </c>
      <c r="K9" s="39" t="e">
        <f>AVERAGEIFS(Tableau4[[#All],[Demande² observée]],Tableau4[[#All],[Cap%]],A9,Tableau4[[#All],[Fd]],B9,Tableau4[[#All],[Part fixe cible]],C9,Tableau4[[#All],[Scénario]],D9)</f>
        <v>#DIV/0!</v>
      </c>
      <c r="L9" s="39">
        <f>AVERAGEIFS(Tableau4[[#All],[Coût de transport]],Tableau4[[#All],[Cap%]],A9,Tableau4[[#All],[Fd]],B9,Tableau4[[#All],[Part fixe cible]],C9,Tableau4[[#All],[Scénario]],D9)</f>
        <v>20301.272257999997</v>
      </c>
      <c r="M9" s="39">
        <f>AVERAGEIFS(Tableau4[[#All],[Coût de stockage retailers]],Tableau4[[#All],[Cap%]],A9,Tableau4[[#All],[Fd]],B9,Tableau4[[#All],[Part fixe cible]],C9,Tableau4[[#All],[Scénario]],D9)</f>
        <v>6379.3352953999993</v>
      </c>
      <c r="N9" s="39">
        <f>AVERAGEIFS(Tableau4[[#All],[Coût de stockage DC]],Tableau4[[#All],[Cap%]],A9,Tableau4[[#All],[Fd]],B9,Tableau4[[#All],[Part fixe cible]],C9,Tableau4[[#All],[Scénario]],D9)</f>
        <v>3710.8895920000004</v>
      </c>
      <c r="O9" s="39">
        <f>AVERAGEIFS(Tableau4[[#All],[Coût de stock de sécurité retailers]],Tableau4[[#All],[Cap%]],A9,Tableau4[[#All],[Fd]],B9,Tableau4[[#All],[Part fixe cible]],C9,Tableau4[[#All],[Scénario]],D9)</f>
        <v>580.9289129</v>
      </c>
      <c r="P9" s="39">
        <f>AVERAGEIFS(Tableau4[[#All],[Coût de stock de sécurité DC]],Tableau4[[#All],[Cap%]],A9,Tableau4[[#All],[Fd]],B9,Tableau4[[#All],[Part fixe cible]],C9,Tableau4[[#All],[Scénario]],D9)</f>
        <v>814.30215704</v>
      </c>
      <c r="Q9" s="41">
        <f>AVERAGEIFS(Tableau4[[#All],[Nombre de DC ouverts]],Tableau4[[#All],[Cap%]],A9,Tableau4[[#All],[Fd]],B9,Tableau4[[#All],[Part fixe cible]],C9,Tableau4[[#All],[Scénario]],D9)</f>
        <v>3.2</v>
      </c>
      <c r="R9" s="40">
        <f>AVERAGEIFS(Tableau4[[#All],[Taux de chargement moyen]],Tableau4[[#All],[Cap%]],A9,Tableau4[[#All],[Fd]],B9,Tableau4[[#All],[Part fixe cible]],C9,Tableau4[[#All],[Scénario]],D9)</f>
        <v>0.94000175180000001</v>
      </c>
      <c r="S9" s="39">
        <f>AVERAGEIFS(Tableau4[[#All],[Temps de résolution (s)]],Tableau4[[#All],[Cap%]],A9,Tableau4[[#All],[Fd]],B9,Tableau4[[#All],[Part fixe cible]],C9,Tableau4[[#All],[Scénario]],D9)</f>
        <v>22.8</v>
      </c>
      <c r="T9" s="40">
        <f>AVERAGEIFS(Tableau4[[#All],[Gap]],Tableau4[[#All],[Cap%]],A9,Tableau4[[#All],[Fd]],B9,Tableau4[[#All],[Part fixe cible]],C9,Tableau4[[#All],[Scénario]],D9)</f>
        <v>8.6876189999999989E-3</v>
      </c>
      <c r="U9" s="40">
        <f>AVERAGEIFS(Tableau4[[#All],[Synergie ]],Tableau4[[#All],[Cap%]],A9,Tableau4[[#All],[Fd]],B9,Tableau4[[#All],[Part fixe cible]],C9,Tableau4[[#All],[Scénario]],3)</f>
        <v>0.26901187312664587</v>
      </c>
    </row>
    <row r="10" spans="1:21" x14ac:dyDescent="0.35">
      <c r="A10" s="46">
        <v>40</v>
      </c>
      <c r="B10" s="46">
        <v>1000</v>
      </c>
      <c r="C10" s="47">
        <v>0.4</v>
      </c>
      <c r="D10" s="46">
        <v>3</v>
      </c>
      <c r="E10">
        <f>AVERAGEIFS(Tableau4[[#All],[CInf]],Tableau4[[#All],[Cap%]],A10,Tableau4[[#All],[Fd]],B10,Tableau4[[#All],[Part fixe cible]],C10,Tableau4[[#All],[Scénario]],D10)</f>
        <v>32.210754784000002</v>
      </c>
      <c r="F10">
        <f>AVERAGEIFS(Tableau4[[#All],[Coût total]],Tableau4[[#All],[Cap%]],A10,Tableau4[[#All],[Fd]],B10,Tableau4[[#All],[Part fixe cible]],C10,Tableau4[[#All],[Scénario]],D10)</f>
        <v>38918.957748000001</v>
      </c>
      <c r="G10">
        <f>AVERAGEIFS(Tableau4[[#All],[Coût d’ouverture total]],Tableau4[[#All],[Cap%]],A10,Tableau4[[#All],[Fd]],B10,Tableau4[[#All],[Part fixe cible]],C10,Tableau4[[#All],[Scénario]],D10)</f>
        <v>11090.326658</v>
      </c>
      <c r="H10">
        <f>AVERAGEIFS(Tableau4[[#All],[Coût fixe d’ouverture]],Tableau4[[#All],[Cap%]],A10,Tableau4[[#All],[Fd]],B10,Tableau4[[#All],[Part fixe cible]],C10,Tableau4[[#All],[Scénario]],D10)</f>
        <v>3400</v>
      </c>
      <c r="I10">
        <f>AVERAGEIFS(Tableau4[[#All],[Coût variable d’ouverture]],Tableau4[[#All],[Cap%]],A10,Tableau4[[#All],[Fd]],B10,Tableau4[[#All],[Part fixe cible]],C10,Tableau4[[#All],[Scénario]],D10)</f>
        <v>7690.326657399999</v>
      </c>
      <c r="J10" s="1">
        <f>AVERAGEIFS(Tableau4[[#All],[Part fixe observée]],Tableau4[[#All],[Cap%]],A10,Tableau4[[#All],[Fd]],B10,Tableau4[[#All],[Part fixe cible]],C10,Tableau4[[#All],[Scénario]],D10)</f>
        <v>0.30620168599999997</v>
      </c>
      <c r="K10">
        <f>AVERAGEIFS(Tableau4[[#All],[Demande² observée]],Tableau4[[#All],[Cap%]],A10,Tableau4[[#All],[Fd]],B10,Tableau4[[#All],[Part fixe cible]],C10,Tableau4[[#All],[Scénario]],D10)</f>
        <v>238.55420064</v>
      </c>
      <c r="L10">
        <f>AVERAGEIFS(Tableau4[[#All],[Coût de transport]],Tableau4[[#All],[Cap%]],A10,Tableau4[[#All],[Fd]],B10,Tableau4[[#All],[Part fixe cible]],C10,Tableau4[[#All],[Scénario]],D10)</f>
        <v>13551.422954</v>
      </c>
      <c r="M10">
        <f>AVERAGEIFS(Tableau4[[#All],[Coût de stockage retailers]],Tableau4[[#All],[Cap%]],A10,Tableau4[[#All],[Fd]],B10,Tableau4[[#All],[Part fixe cible]],C10,Tableau4[[#All],[Scénario]],D10)</f>
        <v>9095.4355194</v>
      </c>
      <c r="N10">
        <f>AVERAGEIFS(Tableau4[[#All],[Coût de stockage DC]],Tableau4[[#All],[Cap%]],A10,Tableau4[[#All],[Fd]],B10,Tableau4[[#All],[Part fixe cible]],C10,Tableau4[[#All],[Scénario]],D10)</f>
        <v>3769.8940300000004</v>
      </c>
      <c r="O10">
        <f>AVERAGEIFS(Tableau4[[#All],[Coût de stock de sécurité retailers]],Tableau4[[#All],[Cap%]],A10,Tableau4[[#All],[Fd]],B10,Tableau4[[#All],[Part fixe cible]],C10,Tableau4[[#All],[Scénario]],D10)</f>
        <v>580.9289129</v>
      </c>
      <c r="P10">
        <f>AVERAGEIFS(Tableau4[[#All],[Coût de stock de sécurité DC]],Tableau4[[#All],[Cap%]],A10,Tableau4[[#All],[Fd]],B10,Tableau4[[#All],[Part fixe cible]],C10,Tableau4[[#All],[Scénario]],D10)</f>
        <v>830.94967458000008</v>
      </c>
      <c r="Q10" s="38">
        <f>AVERAGEIFS(Tableau4[[#All],[Nombre de DC ouverts]],Tableau4[[#All],[Cap%]],A10,Tableau4[[#All],[Fd]],B10,Tableau4[[#All],[Part fixe cible]],C10,Tableau4[[#All],[Scénario]],D10)</f>
        <v>3.4</v>
      </c>
      <c r="R10" s="1">
        <f>AVERAGEIFS(Tableau4[[#All],[Taux de chargement moyen]],Tableau4[[#All],[Cap%]],A10,Tableau4[[#All],[Fd]],B10,Tableau4[[#All],[Part fixe cible]],C10,Tableau4[[#All],[Scénario]],D10)</f>
        <v>0.83051141280000018</v>
      </c>
      <c r="S10">
        <f>AVERAGEIFS(Tableau4[[#All],[Temps de résolution (s)]],Tableau4[[#All],[Cap%]],A10,Tableau4[[#All],[Fd]],B10,Tableau4[[#All],[Part fixe cible]],C10,Tableau4[[#All],[Scénario]],D10)</f>
        <v>300</v>
      </c>
      <c r="T10" s="1">
        <f>AVERAGEIFS(Tableau4[[#All],[Gap]],Tableau4[[#All],[Cap%]],A10,Tableau4[[#All],[Fd]],B10,Tableau4[[#All],[Part fixe cible]],C10,Tableau4[[#All],[Scénario]],D10)</f>
        <v>3.8698062199999994E-2</v>
      </c>
      <c r="U10" s="1">
        <f>AVERAGEIFS(Tableau4[[#All],[Synergie ]],Tableau4[[#All],[Cap%]],A10,Tableau4[[#All],[Fd]],B10,Tableau4[[#All],[Part fixe cible]],C10,Tableau4[[#All],[Scénario]],3)</f>
        <v>0.27946155895418034</v>
      </c>
    </row>
    <row r="11" spans="1:21" x14ac:dyDescent="0.35">
      <c r="A11" s="51">
        <v>100</v>
      </c>
      <c r="B11" s="51">
        <v>2000</v>
      </c>
      <c r="C11" s="52">
        <v>0.4</v>
      </c>
      <c r="D11" s="51">
        <v>3</v>
      </c>
      <c r="E11">
        <f>AVERAGEIFS(Tableau4[[#All],[CInf]],Tableau4[[#All],[Cap%]],A11,Tableau4[[#All],[Fd]],B11,Tableau4[[#All],[Part fixe cible]],C11,Tableau4[[#All],[Scénario]],D11)</f>
        <v>45.544512490000002</v>
      </c>
      <c r="F11">
        <f>AVERAGEIFS(Tableau4[[#All],[Coût total]],Tableau4[[#All],[Cap%]],A11,Tableau4[[#All],[Fd]],B11,Tableau4[[#All],[Part fixe cible]],C11,Tableau4[[#All],[Scénario]],D11)</f>
        <v>42362.864963999993</v>
      </c>
      <c r="G11">
        <f>AVERAGEIFS(Tableau4[[#All],[Coût d’ouverture total]],Tableau4[[#All],[Cap%]],A11,Tableau4[[#All],[Fd]],B11,Tableau4[[#All],[Part fixe cible]],C11,Tableau4[[#All],[Scénario]],D11)</f>
        <v>10586.0249592</v>
      </c>
      <c r="H11">
        <f>AVERAGEIFS(Tableau4[[#All],[Coût fixe d’ouverture]],Tableau4[[#All],[Cap%]],A11,Tableau4[[#All],[Fd]],B11,Tableau4[[#All],[Part fixe cible]],C11,Tableau4[[#All],[Scénario]],D11)</f>
        <v>3200</v>
      </c>
      <c r="I11">
        <f>AVERAGEIFS(Tableau4[[#All],[Coût variable d’ouverture]],Tableau4[[#All],[Cap%]],A11,Tableau4[[#All],[Fd]],B11,Tableau4[[#All],[Part fixe cible]],C11,Tableau4[[#All],[Scénario]],D11)</f>
        <v>7386.0249593999997</v>
      </c>
      <c r="J11" s="1">
        <f>AVERAGEIFS(Tableau4[[#All],[Part fixe observée]],Tableau4[[#All],[Cap%]],A11,Tableau4[[#All],[Fd]],B11,Tableau4[[#All],[Part fixe cible]],C11,Tableau4[[#All],[Scénario]],D11)</f>
        <v>0.28686592080000001</v>
      </c>
      <c r="K11">
        <f>AVERAGEIFS(Tableau4[[#All],[Demande² observée]],Tableau4[[#All],[Cap%]],A11,Tableau4[[#All],[Fd]],B11,Tableau4[[#All],[Part fixe cible]],C11,Tableau4[[#All],[Scénario]],D11)</f>
        <v>162.56440164</v>
      </c>
      <c r="L11">
        <f>AVERAGEIFS(Tableau4[[#All],[Coût de transport]],Tableau4[[#All],[Cap%]],A11,Tableau4[[#All],[Fd]],B11,Tableau4[[#All],[Part fixe cible]],C11,Tableau4[[#All],[Scénario]],D11)</f>
        <v>14011.769872000001</v>
      </c>
      <c r="M11">
        <f>AVERAGEIFS(Tableau4[[#All],[Coût de stockage retailers]],Tableau4[[#All],[Cap%]],A11,Tableau4[[#All],[Fd]],B11,Tableau4[[#All],[Part fixe cible]],C11,Tableau4[[#All],[Scénario]],D11)</f>
        <v>14041.089230000001</v>
      </c>
      <c r="N11">
        <f>AVERAGEIFS(Tableau4[[#All],[Coût de stockage DC]],Tableau4[[#All],[Cap%]],A11,Tableau4[[#All],[Fd]],B11,Tableau4[[#All],[Part fixe cible]],C11,Tableau4[[#All],[Scénario]],D11)</f>
        <v>2570.6562655999996</v>
      </c>
      <c r="O11">
        <f>AVERAGEIFS(Tableau4[[#All],[Coût de stock de sécurité retailers]],Tableau4[[#All],[Cap%]],A11,Tableau4[[#All],[Fd]],B11,Tableau4[[#All],[Part fixe cible]],C11,Tableau4[[#All],[Scénario]],D11)</f>
        <v>580.9289129</v>
      </c>
      <c r="P11">
        <f>AVERAGEIFS(Tableau4[[#All],[Coût de stock de sécurité DC]],Tableau4[[#All],[Cap%]],A11,Tableau4[[#All],[Fd]],B11,Tableau4[[#All],[Part fixe cible]],C11,Tableau4[[#All],[Scénario]],D11)</f>
        <v>572.39572004000001</v>
      </c>
      <c r="Q11" s="38">
        <f>AVERAGEIFS(Tableau4[[#All],[Nombre de DC ouverts]],Tableau4[[#All],[Cap%]],A11,Tableau4[[#All],[Fd]],B11,Tableau4[[#All],[Part fixe cible]],C11,Tableau4[[#All],[Scénario]],D11)</f>
        <v>1.6</v>
      </c>
      <c r="R11" s="1">
        <f>AVERAGEIFS(Tableau4[[#All],[Taux de chargement moyen]],Tableau4[[#All],[Cap%]],A11,Tableau4[[#All],[Fd]],B11,Tableau4[[#All],[Part fixe cible]],C11,Tableau4[[#All],[Scénario]],D11)</f>
        <v>0.5375253726</v>
      </c>
      <c r="S11">
        <f>AVERAGEIFS(Tableau4[[#All],[Temps de résolution (s)]],Tableau4[[#All],[Cap%]],A11,Tableau4[[#All],[Fd]],B11,Tableau4[[#All],[Part fixe cible]],C11,Tableau4[[#All],[Scénario]],D11)</f>
        <v>300</v>
      </c>
      <c r="T11" s="1">
        <f>AVERAGEIFS(Tableau4[[#All],[Gap]],Tableau4[[#All],[Cap%]],A11,Tableau4[[#All],[Fd]],B11,Tableau4[[#All],[Part fixe cible]],C11,Tableau4[[#All],[Scénario]],D11)</f>
        <v>6.8682628400000015E-2</v>
      </c>
      <c r="U11" s="1">
        <f>AVERAGEIFS(Tableau4[[#All],[Synergie ]],Tableau4[[#All],[Cap%]],A11,Tableau4[[#All],[Fd]],B11,Tableau4[[#All],[Part fixe cible]],C11,Tableau4[[#All],[Scénario]],3)</f>
        <v>0.28680842741636148</v>
      </c>
    </row>
    <row r="12" spans="1:21" x14ac:dyDescent="0.35">
      <c r="A12" s="51">
        <v>10</v>
      </c>
      <c r="B12" s="51">
        <v>2000</v>
      </c>
      <c r="C12" s="52">
        <v>0.8</v>
      </c>
      <c r="D12" s="51">
        <v>3</v>
      </c>
      <c r="E12">
        <f>AVERAGEIFS(Tableau4[[#All],[CInf]],Tableau4[[#All],[Cap%]],A12,Tableau4[[#All],[Fd]],B12,Tableau4[[#All],[Part fixe cible]],C12,Tableau4[[#All],[Scénario]],D12)</f>
        <v>9.5971670605999986</v>
      </c>
      <c r="F12">
        <f>AVERAGEIFS(Tableau4[[#All],[Coût total]],Tableau4[[#All],[Cap%]],A12,Tableau4[[#All],[Fd]],B12,Tableau4[[#All],[Part fixe cible]],C12,Tableau4[[#All],[Scénario]],D12)</f>
        <v>39760.820577999999</v>
      </c>
      <c r="G12">
        <f>AVERAGEIFS(Tableau4[[#All],[Coût d’ouverture total]],Tableau4[[#All],[Cap%]],A12,Tableau4[[#All],[Fd]],B12,Tableau4[[#All],[Part fixe cible]],C12,Tableau4[[#All],[Scénario]],D12)</f>
        <v>10525.1586056</v>
      </c>
      <c r="H12">
        <f>AVERAGEIFS(Tableau4[[#All],[Coût fixe d’ouverture]],Tableau4[[#All],[Cap%]],A12,Tableau4[[#All],[Fd]],B12,Tableau4[[#All],[Part fixe cible]],C12,Tableau4[[#All],[Scénario]],D12)</f>
        <v>8000</v>
      </c>
      <c r="I12">
        <f>AVERAGEIFS(Tableau4[[#All],[Coût variable d’ouverture]],Tableau4[[#All],[Cap%]],A12,Tableau4[[#All],[Fd]],B12,Tableau4[[#All],[Part fixe cible]],C12,Tableau4[[#All],[Scénario]],D12)</f>
        <v>2525.1586034000002</v>
      </c>
      <c r="J12" s="1">
        <f>AVERAGEIFS(Tableau4[[#All],[Part fixe observée]],Tableau4[[#All],[Cap%]],A12,Tableau4[[#All],[Fd]],B12,Tableau4[[#All],[Part fixe cible]],C12,Tableau4[[#All],[Scénario]],D12)</f>
        <v>0.75828973020000001</v>
      </c>
      <c r="K12">
        <f>AVERAGEIFS(Tableau4[[#All],[Demande² observée]],Tableau4[[#All],[Cap%]],A12,Tableau4[[#All],[Fd]],B12,Tableau4[[#All],[Part fixe cible]],C12,Tableau4[[#All],[Scénario]],D12)</f>
        <v>263.15084654000003</v>
      </c>
      <c r="L12">
        <f>AVERAGEIFS(Tableau4[[#All],[Coût de transport]],Tableau4[[#All],[Cap%]],A12,Tableau4[[#All],[Fd]],B12,Tableau4[[#All],[Part fixe cible]],C12,Tableau4[[#All],[Scénario]],D12)</f>
        <v>17320.921213999998</v>
      </c>
      <c r="M12">
        <f>AVERAGEIFS(Tableau4[[#All],[Coût de stockage retailers]],Tableau4[[#All],[Cap%]],A12,Tableau4[[#All],[Fd]],B12,Tableau4[[#All],[Part fixe cible]],C12,Tableau4[[#All],[Scénario]],D12)</f>
        <v>6262.5882674000004</v>
      </c>
      <c r="N12">
        <f>AVERAGEIFS(Tableau4[[#All],[Coût de stockage DC]],Tableau4[[#All],[Cap%]],A12,Tableau4[[#All],[Fd]],B12,Tableau4[[#All],[Part fixe cible]],C12,Tableau4[[#All],[Scénario]],D12)</f>
        <v>4159.0053767999998</v>
      </c>
      <c r="O12">
        <f>AVERAGEIFS(Tableau4[[#All],[Coût de stock de sécurité retailers]],Tableau4[[#All],[Cap%]],A12,Tableau4[[#All],[Fd]],B12,Tableau4[[#All],[Part fixe cible]],C12,Tableau4[[#All],[Scénario]],D12)</f>
        <v>580.9289129</v>
      </c>
      <c r="P12">
        <f>AVERAGEIFS(Tableau4[[#All],[Coût de stock de sécurité DC]],Tableau4[[#All],[Cap%]],A12,Tableau4[[#All],[Fd]],B12,Tableau4[[#All],[Part fixe cible]],C12,Tableau4[[#All],[Scénario]],D12)</f>
        <v>912.21820300000002</v>
      </c>
      <c r="Q12" s="38">
        <f>AVERAGEIFS(Tableau4[[#All],[Nombre de DC ouverts]],Tableau4[[#All],[Cap%]],A12,Tableau4[[#All],[Fd]],B12,Tableau4[[#All],[Part fixe cible]],C12,Tableau4[[#All],[Scénario]],D12)</f>
        <v>4</v>
      </c>
      <c r="R12" s="1">
        <f>AVERAGEIFS(Tableau4[[#All],[Taux de chargement moyen]],Tableau4[[#All],[Cap%]],A12,Tableau4[[#All],[Fd]],B12,Tableau4[[#All],[Part fixe cible]],C12,Tableau4[[#All],[Scénario]],D12)</f>
        <v>0.92325254940000012</v>
      </c>
      <c r="S12">
        <f>AVERAGEIFS(Tableau4[[#All],[Temps de résolution (s)]],Tableau4[[#All],[Cap%]],A12,Tableau4[[#All],[Fd]],B12,Tableau4[[#All],[Part fixe cible]],C12,Tableau4[[#All],[Scénario]],D12)</f>
        <v>118</v>
      </c>
      <c r="T12" s="1">
        <f>AVERAGEIFS(Tableau4[[#All],[Gap]],Tableau4[[#All],[Cap%]],A12,Tableau4[[#All],[Fd]],B12,Tableau4[[#All],[Part fixe cible]],C12,Tableau4[[#All],[Scénario]],D12)</f>
        <v>7.6781723999999997E-3</v>
      </c>
      <c r="U12" s="1">
        <f>AVERAGEIFS(Tableau4[[#All],[Synergie ]],Tableau4[[#All],[Cap%]],A12,Tableau4[[#All],[Fd]],B12,Tableau4[[#All],[Part fixe cible]],C12,Tableau4[[#All],[Scénario]],3)</f>
        <v>0.27851676543402643</v>
      </c>
    </row>
    <row r="13" spans="1:21" x14ac:dyDescent="0.35">
      <c r="A13" s="46">
        <v>40</v>
      </c>
      <c r="B13" s="46">
        <v>2000</v>
      </c>
      <c r="C13" s="47">
        <v>0.6</v>
      </c>
      <c r="D13" s="46">
        <v>3</v>
      </c>
      <c r="E13">
        <f>AVERAGEIFS(Tableau4[[#All],[CInf]],Tableau4[[#All],[Cap%]],A13,Tableau4[[#All],[Fd]],B13,Tableau4[[#All],[Part fixe cible]],C13,Tableau4[[#All],[Scénario]],D13)</f>
        <v>20.732953041999998</v>
      </c>
      <c r="F13">
        <f>AVERAGEIFS(Tableau4[[#All],[Coût total]],Tableau4[[#All],[Cap%]],A13,Tableau4[[#All],[Fd]],B13,Tableau4[[#All],[Part fixe cible]],C13,Tableau4[[#All],[Scénario]],D13)</f>
        <v>39027.015499999994</v>
      </c>
      <c r="G13">
        <f>AVERAGEIFS(Tableau4[[#All],[Coût d’ouverture total]],Tableau4[[#All],[Cap%]],A13,Tableau4[[#All],[Fd]],B13,Tableau4[[#All],[Part fixe cible]],C13,Tableau4[[#All],[Scénario]],D13)</f>
        <v>10131.624313</v>
      </c>
      <c r="H13">
        <f>AVERAGEIFS(Tableau4[[#All],[Coût fixe d’ouverture]],Tableau4[[#All],[Cap%]],A13,Tableau4[[#All],[Fd]],B13,Tableau4[[#All],[Part fixe cible]],C13,Tableau4[[#All],[Scénario]],D13)</f>
        <v>5600</v>
      </c>
      <c r="I13">
        <f>AVERAGEIFS(Tableau4[[#All],[Coût variable d’ouverture]],Tableau4[[#All],[Cap%]],A13,Tableau4[[#All],[Fd]],B13,Tableau4[[#All],[Part fixe cible]],C13,Tableau4[[#All],[Scénario]],D13)</f>
        <v>4531.6243125999999</v>
      </c>
      <c r="J13" s="1">
        <f>AVERAGEIFS(Tableau4[[#All],[Part fixe observée]],Tableau4[[#All],[Cap%]],A13,Tableau4[[#All],[Fd]],B13,Tableau4[[#All],[Part fixe cible]],C13,Tableau4[[#All],[Scénario]],D13)</f>
        <v>0.54637408040000002</v>
      </c>
      <c r="K13">
        <f>AVERAGEIFS(Tableau4[[#All],[Demande² observée]],Tableau4[[#All],[Cap%]],A13,Tableau4[[#All],[Fd]],B13,Tableau4[[#All],[Part fixe cible]],C13,Tableau4[[#All],[Scénario]],D13)</f>
        <v>218.53222418000001</v>
      </c>
      <c r="L13">
        <f>AVERAGEIFS(Tableau4[[#All],[Coût de transport]],Tableau4[[#All],[Cap%]],A13,Tableau4[[#All],[Fd]],B13,Tableau4[[#All],[Part fixe cible]],C13,Tableau4[[#All],[Scénario]],D13)</f>
        <v>14459.929613999999</v>
      </c>
      <c r="M13">
        <f>AVERAGEIFS(Tableau4[[#All],[Coût de stockage retailers]],Tableau4[[#All],[Cap%]],A13,Tableau4[[#All],[Fd]],B13,Tableau4[[#All],[Part fixe cible]],C13,Tableau4[[#All],[Scénario]],D13)</f>
        <v>9638.6564772000002</v>
      </c>
      <c r="N13">
        <f>AVERAGEIFS(Tableau4[[#All],[Coût de stockage DC]],Tableau4[[#All],[Cap%]],A13,Tableau4[[#All],[Fd]],B13,Tableau4[[#All],[Part fixe cible]],C13,Tableau4[[#All],[Scénario]],D13)</f>
        <v>3453.9321345999997</v>
      </c>
      <c r="O13">
        <f>AVERAGEIFS(Tableau4[[#All],[Coût de stock de sécurité retailers]],Tableau4[[#All],[Cap%]],A13,Tableau4[[#All],[Fd]],B13,Tableau4[[#All],[Part fixe cible]],C13,Tableau4[[#All],[Scénario]],D13)</f>
        <v>580.9289129</v>
      </c>
      <c r="P13">
        <f>AVERAGEIFS(Tableau4[[#All],[Coût de stock de sécurité DC]],Tableau4[[#All],[Cap%]],A13,Tableau4[[#All],[Fd]],B13,Tableau4[[#All],[Part fixe cible]],C13,Tableau4[[#All],[Scénario]],D13)</f>
        <v>761.94404822000001</v>
      </c>
      <c r="Q13" s="38">
        <f>AVERAGEIFS(Tableau4[[#All],[Nombre de DC ouverts]],Tableau4[[#All],[Cap%]],A13,Tableau4[[#All],[Fd]],B13,Tableau4[[#All],[Part fixe cible]],C13,Tableau4[[#All],[Scénario]],D13)</f>
        <v>2.8</v>
      </c>
      <c r="R13" s="1">
        <f>AVERAGEIFS(Tableau4[[#All],[Taux de chargement moyen]],Tableau4[[#All],[Cap%]],A13,Tableau4[[#All],[Fd]],B13,Tableau4[[#All],[Part fixe cible]],C13,Tableau4[[#All],[Scénario]],D13)</f>
        <v>0.87957660579999997</v>
      </c>
      <c r="S13">
        <f>AVERAGEIFS(Tableau4[[#All],[Temps de résolution (s)]],Tableau4[[#All],[Cap%]],A13,Tableau4[[#All],[Fd]],B13,Tableau4[[#All],[Part fixe cible]],C13,Tableau4[[#All],[Scénario]],D13)</f>
        <v>190.8</v>
      </c>
      <c r="T13" s="1">
        <f>AVERAGEIFS(Tableau4[[#All],[Gap]],Tableau4[[#All],[Cap%]],A13,Tableau4[[#All],[Fd]],B13,Tableau4[[#All],[Part fixe cible]],C13,Tableau4[[#All],[Scénario]],D13)</f>
        <v>2.8083679399999999E-2</v>
      </c>
      <c r="U13" s="1">
        <f>AVERAGEIFS(Tableau4[[#All],[Synergie ]],Tableau4[[#All],[Cap%]],A13,Tableau4[[#All],[Fd]],B13,Tableau4[[#All],[Part fixe cible]],C13,Tableau4[[#All],[Scénario]],3)</f>
        <v>0.28844011750275217</v>
      </c>
    </row>
    <row r="14" spans="1:21" x14ac:dyDescent="0.35">
      <c r="A14" s="46">
        <v>10</v>
      </c>
      <c r="B14" s="46">
        <v>1000</v>
      </c>
      <c r="C14" s="47">
        <v>0.6</v>
      </c>
      <c r="D14" s="46">
        <v>3</v>
      </c>
      <c r="E14" s="53">
        <f>AVERAGEIFS(Tableau4[[#All],[CInf]],Tableau4[[#All],[Cap%]],A14,Tableau4[[#All],[Fd]],B14,Tableau4[[#All],[Part fixe cible]],C14,Tableau4[[#All],[Scénario]],D14)</f>
        <v>15.329832767999999</v>
      </c>
      <c r="F14" s="53">
        <f>AVERAGEIFS(Tableau4[[#All],[Coût total]],Tableau4[[#All],[Cap%]],A14,Tableau4[[#All],[Fd]],B14,Tableau4[[#All],[Part fixe cible]],C14,Tableau4[[#All],[Scénario]],D14)</f>
        <v>36667.06076</v>
      </c>
      <c r="G14" s="53">
        <f>AVERAGEIFS(Tableau4[[#All],[Coût d’ouverture total]],Tableau4[[#All],[Cap%]],A14,Tableau4[[#All],[Fd]],B14,Tableau4[[#All],[Part fixe cible]],C14,Tableau4[[#All],[Scénario]],D14)</f>
        <v>10090.212001</v>
      </c>
      <c r="H14" s="53">
        <f>AVERAGEIFS(Tableau4[[#All],[Coût fixe d’ouverture]],Tableau4[[#All],[Cap%]],A14,Tableau4[[#All],[Fd]],B14,Tableau4[[#All],[Part fixe cible]],C14,Tableau4[[#All],[Scénario]],D14)</f>
        <v>5400</v>
      </c>
      <c r="I14" s="53">
        <f>AVERAGEIFS(Tableau4[[#All],[Coût variable d’ouverture]],Tableau4[[#All],[Cap%]],A14,Tableau4[[#All],[Fd]],B14,Tableau4[[#All],[Part fixe cible]],C14,Tableau4[[#All],[Scénario]],D14)</f>
        <v>4690.2120011999996</v>
      </c>
      <c r="J14" s="54">
        <f>AVERAGEIFS(Tableau4[[#All],[Part fixe observée]],Tableau4[[#All],[Cap%]],A14,Tableau4[[#All],[Fd]],B14,Tableau4[[#All],[Part fixe cible]],C14,Tableau4[[#All],[Scénario]],D14)</f>
        <v>0.535712623</v>
      </c>
      <c r="K14" s="53">
        <f>AVERAGEIFS(Tableau4[[#All],[Demande² observée]],Tableau4[[#All],[Cap%]],A14,Tableau4[[#All],[Fd]],B14,Tableau4[[#All],[Part fixe cible]],C14,Tableau4[[#All],[Scénario]],D14)</f>
        <v>305.26677226000004</v>
      </c>
      <c r="L14" s="53">
        <f>AVERAGEIFS(Tableau4[[#All],[Coût de transport]],Tableau4[[#All],[Cap%]],A14,Tableau4[[#All],[Fd]],B14,Tableau4[[#All],[Part fixe cible]],C14,Tableau4[[#All],[Scénario]],D14)</f>
        <v>14071.429454000001</v>
      </c>
      <c r="M14" s="53">
        <f>AVERAGEIFS(Tableau4[[#All],[Coût de stockage retailers]],Tableau4[[#All],[Cap%]],A14,Tableau4[[#All],[Fd]],B14,Tableau4[[#All],[Part fixe cible]],C14,Tableau4[[#All],[Scénario]],D14)</f>
        <v>6046.2995644000002</v>
      </c>
      <c r="N14" s="53">
        <f>AVERAGEIFS(Tableau4[[#All],[Coût de stockage DC]],Tableau4[[#All],[Cap%]],A14,Tableau4[[#All],[Fd]],B14,Tableau4[[#All],[Part fixe cible]],C14,Tableau4[[#All],[Scénario]],D14)</f>
        <v>4822.2005399999998</v>
      </c>
      <c r="O14" s="53">
        <f>AVERAGEIFS(Tableau4[[#All],[Coût de stock de sécurité retailers]],Tableau4[[#All],[Cap%]],A14,Tableau4[[#All],[Fd]],B14,Tableau4[[#All],[Part fixe cible]],C14,Tableau4[[#All],[Scénario]],D14)</f>
        <v>580.9289129</v>
      </c>
      <c r="P14" s="53">
        <f>AVERAGEIFS(Tableau4[[#All],[Coût de stock de sécurité DC]],Tableau4[[#All],[Cap%]],A14,Tableau4[[#All],[Fd]],B14,Tableau4[[#All],[Part fixe cible]],C14,Tableau4[[#All],[Scénario]],D14)</f>
        <v>1055.9902876399999</v>
      </c>
      <c r="Q14" s="55">
        <f>AVERAGEIFS(Tableau4[[#All],[Nombre de DC ouverts]],Tableau4[[#All],[Cap%]],A14,Tableau4[[#All],[Fd]],B14,Tableau4[[#All],[Part fixe cible]],C14,Tableau4[[#All],[Scénario]],D14)</f>
        <v>5.4</v>
      </c>
      <c r="R14" s="54">
        <f>AVERAGEIFS(Tableau4[[#All],[Taux de chargement moyen]],Tableau4[[#All],[Cap%]],A14,Tableau4[[#All],[Fd]],B14,Tableau4[[#All],[Part fixe cible]],C14,Tableau4[[#All],[Scénario]],D14)</f>
        <v>0.89128706040000005</v>
      </c>
      <c r="S14" s="53">
        <f>AVERAGEIFS(Tableau4[[#All],[Temps de résolution (s)]],Tableau4[[#All],[Cap%]],A14,Tableau4[[#All],[Fd]],B14,Tableau4[[#All],[Part fixe cible]],C14,Tableau4[[#All],[Scénario]],D14)</f>
        <v>125.4</v>
      </c>
      <c r="T14" s="54">
        <f>AVERAGEIFS(Tableau4[[#All],[Gap]],Tableau4[[#All],[Cap%]],A14,Tableau4[[#All],[Fd]],B14,Tableau4[[#All],[Part fixe cible]],C14,Tableau4[[#All],[Scénario]],D14)</f>
        <v>7.8705928000000012E-3</v>
      </c>
      <c r="U14" s="54">
        <f>AVERAGEIFS(Tableau4[[#All],[Synergie ]],Tableau4[[#All],[Cap%]],A14,Tableau4[[#All],[Fd]],B14,Tableau4[[#All],[Part fixe cible]],C14,Tableau4[[#All],[Scénario]],3)</f>
        <v>0.27050820888210614</v>
      </c>
    </row>
    <row r="15" spans="1:21" x14ac:dyDescent="0.35">
      <c r="A15" s="51">
        <v>10</v>
      </c>
      <c r="B15" s="51">
        <v>500</v>
      </c>
      <c r="C15" s="52">
        <v>0.4</v>
      </c>
      <c r="D15" s="51">
        <v>3</v>
      </c>
      <c r="E15">
        <f>AVERAGEIFS(Tableau4[[#All],[CInf]],Tableau4[[#All],[Cap%]],A15,Tableau4[[#All],[Fd]],B15,Tableau4[[#All],[Part fixe cible]],C15,Tableau4[[#All],[Scénario]],D15)</f>
        <v>21.249077746000001</v>
      </c>
      <c r="F15">
        <f>AVERAGEIFS(Tableau4[[#All],[Coût total]],Tableau4[[#All],[Cap%]],A15,Tableau4[[#All],[Fd]],B15,Tableau4[[#All],[Part fixe cible]],C15,Tableau4[[#All],[Scénario]],D15)</f>
        <v>35765.581392000007</v>
      </c>
      <c r="G15">
        <f>AVERAGEIFS(Tableau4[[#All],[Coût d’ouverture total]],Tableau4[[#All],[Cap%]],A15,Tableau4[[#All],[Fd]],B15,Tableau4[[#All],[Part fixe cible]],C15,Tableau4[[#All],[Scénario]],D15)</f>
        <v>10056.010827600001</v>
      </c>
      <c r="H15">
        <f>AVERAGEIFS(Tableau4[[#All],[Coût fixe d’ouverture]],Tableau4[[#All],[Cap%]],A15,Tableau4[[#All],[Fd]],B15,Tableau4[[#All],[Part fixe cible]],C15,Tableau4[[#All],[Scénario]],D15)</f>
        <v>3100</v>
      </c>
      <c r="I15">
        <f>AVERAGEIFS(Tableau4[[#All],[Coût variable d’ouverture]],Tableau4[[#All],[Cap%]],A15,Tableau4[[#All],[Fd]],B15,Tableau4[[#All],[Part fixe cible]],C15,Tableau4[[#All],[Scénario]],D15)</f>
        <v>6956.0108271999998</v>
      </c>
      <c r="J15" s="1">
        <f>AVERAGEIFS(Tableau4[[#All],[Part fixe observée]],Tableau4[[#All],[Cap%]],A15,Tableau4[[#All],[Fd]],B15,Tableau4[[#All],[Part fixe cible]],C15,Tableau4[[#All],[Scénario]],D15)</f>
        <v>0.30720445159999998</v>
      </c>
      <c r="K15">
        <f>AVERAGEIFS(Tableau4[[#All],[Demande² observée]],Tableau4[[#All],[Cap%]],A15,Tableau4[[#All],[Fd]],B15,Tableau4[[#All],[Part fixe cible]],C15,Tableau4[[#All],[Scénario]],D15)</f>
        <v>326.51195730000001</v>
      </c>
      <c r="L15">
        <f>AVERAGEIFS(Tableau4[[#All],[Coût de transport]],Tableau4[[#All],[Cap%]],A15,Tableau4[[#All],[Fd]],B15,Tableau4[[#All],[Part fixe cible]],C15,Tableau4[[#All],[Scénario]],D15)</f>
        <v>12943.924746000001</v>
      </c>
      <c r="M15">
        <f>AVERAGEIFS(Tableau4[[#All],[Coût de stockage retailers]],Tableau4[[#All],[Cap%]],A15,Tableau4[[#All],[Fd]],B15,Tableau4[[#All],[Part fixe cible]],C15,Tableau4[[#All],[Scénario]],D15)</f>
        <v>5904.465949800001</v>
      </c>
      <c r="N15">
        <f>AVERAGEIFS(Tableau4[[#All],[Coût de stockage DC]],Tableau4[[#All],[Cap%]],A15,Tableau4[[#All],[Fd]],B15,Tableau4[[#All],[Part fixe cible]],C15,Tableau4[[#All],[Scénario]],D15)</f>
        <v>5157.329395400001</v>
      </c>
      <c r="O15">
        <f>AVERAGEIFS(Tableau4[[#All],[Coût de stock de sécurité retailers]],Tableau4[[#All],[Cap%]],A15,Tableau4[[#All],[Fd]],B15,Tableau4[[#All],[Part fixe cible]],C15,Tableau4[[#All],[Scénario]],D15)</f>
        <v>580.9289129</v>
      </c>
      <c r="P15">
        <f>AVERAGEIFS(Tableau4[[#All],[Coût de stock de sécurité DC]],Tableau4[[#All],[Cap%]],A15,Tableau4[[#All],[Fd]],B15,Tableau4[[#All],[Part fixe cible]],C15,Tableau4[[#All],[Scénario]],D15)</f>
        <v>1122.9215582000002</v>
      </c>
      <c r="Q15" s="38">
        <f>AVERAGEIFS(Tableau4[[#All],[Nombre de DC ouverts]],Tableau4[[#All],[Cap%]],A15,Tableau4[[#All],[Fd]],B15,Tableau4[[#All],[Part fixe cible]],C15,Tableau4[[#All],[Scénario]],D15)</f>
        <v>6.2</v>
      </c>
      <c r="R15" s="1">
        <f>AVERAGEIFS(Tableau4[[#All],[Taux de chargement moyen]],Tableau4[[#All],[Cap%]],A15,Tableau4[[#All],[Fd]],B15,Tableau4[[#All],[Part fixe cible]],C15,Tableau4[[#All],[Scénario]],D15)</f>
        <v>0.87045029619999992</v>
      </c>
      <c r="S15">
        <f>AVERAGEIFS(Tableau4[[#All],[Temps de résolution (s)]],Tableau4[[#All],[Cap%]],A15,Tableau4[[#All],[Fd]],B15,Tableau4[[#All],[Part fixe cible]],C15,Tableau4[[#All],[Scénario]],D15)</f>
        <v>276.39999999999998</v>
      </c>
      <c r="T15" s="1">
        <f>AVERAGEIFS(Tableau4[[#All],[Gap]],Tableau4[[#All],[Cap%]],A15,Tableau4[[#All],[Fd]],B15,Tableau4[[#All],[Part fixe cible]],C15,Tableau4[[#All],[Scénario]],D15)</f>
        <v>2.0818510199999998E-2</v>
      </c>
      <c r="U15" s="1">
        <f>AVERAGEIFS(Tableau4[[#All],[Synergie ]],Tableau4[[#All],[Cap%]],A15,Tableau4[[#All],[Fd]],B15,Tableau4[[#All],[Part fixe cible]],C15,Tableau4[[#All],[Scénario]],3)</f>
        <v>0.25814993238068329</v>
      </c>
    </row>
    <row r="16" spans="1:21" x14ac:dyDescent="0.35">
      <c r="A16" s="46">
        <v>70</v>
      </c>
      <c r="B16" s="46">
        <v>2000</v>
      </c>
      <c r="C16" s="47">
        <v>0.4</v>
      </c>
      <c r="D16" s="46">
        <v>3</v>
      </c>
      <c r="E16">
        <f>AVERAGEIFS(Tableau4[[#All],[CInf]],Tableau4[[#All],[Cap%]],A16,Tableau4[[#All],[Fd]],B16,Tableau4[[#All],[Part fixe cible]],C16,Tableau4[[#All],[Scénario]],D16)</f>
        <v>45.521091032000001</v>
      </c>
      <c r="F16">
        <f>AVERAGEIFS(Tableau4[[#All],[Coût total]],Tableau4[[#All],[Cap%]],A16,Tableau4[[#All],[Fd]],B16,Tableau4[[#All],[Part fixe cible]],C16,Tableau4[[#All],[Scénario]],D16)</f>
        <v>42313.495428000002</v>
      </c>
      <c r="G16">
        <f>AVERAGEIFS(Tableau4[[#All],[Coût d’ouverture total]],Tableau4[[#All],[Cap%]],A16,Tableau4[[#All],[Fd]],B16,Tableau4[[#All],[Part fixe cible]],C16,Tableau4[[#All],[Scénario]],D16)</f>
        <v>9812.8387734000007</v>
      </c>
      <c r="H16">
        <f>AVERAGEIFS(Tableau4[[#All],[Coût fixe d’ouverture]],Tableau4[[#All],[Cap%]],A16,Tableau4[[#All],[Fd]],B16,Tableau4[[#All],[Part fixe cible]],C16,Tableau4[[#All],[Scénario]],D16)</f>
        <v>2800</v>
      </c>
      <c r="I16">
        <f>AVERAGEIFS(Tableau4[[#All],[Coût variable d’ouverture]],Tableau4[[#All],[Cap%]],A16,Tableau4[[#All],[Fd]],B16,Tableau4[[#All],[Part fixe cible]],C16,Tableau4[[#All],[Scénario]],D16)</f>
        <v>7012.8387734000007</v>
      </c>
      <c r="J16" s="1">
        <f>AVERAGEIFS(Tableau4[[#All],[Part fixe observée]],Tableau4[[#All],[Cap%]],A16,Tableau4[[#All],[Fd]],B16,Tableau4[[#All],[Part fixe cible]],C16,Tableau4[[#All],[Scénario]],D16)</f>
        <v>0.27754888140000006</v>
      </c>
      <c r="K16">
        <f>AVERAGEIFS(Tableau4[[#All],[Demande² observée]],Tableau4[[#All],[Cap%]],A16,Tableau4[[#All],[Fd]],B16,Tableau4[[#All],[Part fixe cible]],C16,Tableau4[[#All],[Scénario]],D16)</f>
        <v>154.05713527999998</v>
      </c>
      <c r="L16">
        <f>AVERAGEIFS(Tableau4[[#All],[Coût de transport]],Tableau4[[#All],[Cap%]],A16,Tableau4[[#All],[Fd]],B16,Tableau4[[#All],[Part fixe cible]],C16,Tableau4[[#All],[Scénario]],D16)</f>
        <v>16314.561343999998</v>
      </c>
      <c r="M16">
        <f>AVERAGEIFS(Tableau4[[#All],[Coût de stockage retailers]],Tableau4[[#All],[Cap%]],A16,Tableau4[[#All],[Fd]],B16,Tableau4[[#All],[Part fixe cible]],C16,Tableau4[[#All],[Scénario]],D16)</f>
        <v>12640.524111999997</v>
      </c>
      <c r="N16">
        <f>AVERAGEIFS(Tableau4[[#All],[Coût de stockage DC]],Tableau4[[#All],[Cap%]],A16,Tableau4[[#All],[Fd]],B16,Tableau4[[#All],[Part fixe cible]],C16,Tableau4[[#All],[Scénario]],D16)</f>
        <v>2435.4244942</v>
      </c>
      <c r="O16">
        <f>AVERAGEIFS(Tableau4[[#All],[Coût de stock de sécurité retailers]],Tableau4[[#All],[Cap%]],A16,Tableau4[[#All],[Fd]],B16,Tableau4[[#All],[Part fixe cible]],C16,Tableau4[[#All],[Scénario]],D16)</f>
        <v>580.9289129</v>
      </c>
      <c r="P16">
        <f>AVERAGEIFS(Tableau4[[#All],[Coût de stock de sécurité DC]],Tableau4[[#All],[Cap%]],A16,Tableau4[[#All],[Fd]],B16,Tableau4[[#All],[Part fixe cible]],C16,Tableau4[[#All],[Scénario]],D16)</f>
        <v>529.21779151999999</v>
      </c>
      <c r="Q16" s="38">
        <f>AVERAGEIFS(Tableau4[[#All],[Nombre de DC ouverts]],Tableau4[[#All],[Cap%]],A16,Tableau4[[#All],[Fd]],B16,Tableau4[[#All],[Part fixe cible]],C16,Tableau4[[#All],[Scénario]],D16)</f>
        <v>1.4</v>
      </c>
      <c r="R16" s="1">
        <f>AVERAGEIFS(Tableau4[[#All],[Taux de chargement moyen]],Tableau4[[#All],[Cap%]],A16,Tableau4[[#All],[Fd]],B16,Tableau4[[#All],[Part fixe cible]],C16,Tableau4[[#All],[Scénario]],D16)</f>
        <v>0.86351270540000014</v>
      </c>
      <c r="S16">
        <f>AVERAGEIFS(Tableau4[[#All],[Temps de résolution (s)]],Tableau4[[#All],[Cap%]],A16,Tableau4[[#All],[Fd]],B16,Tableau4[[#All],[Part fixe cible]],C16,Tableau4[[#All],[Scénario]],D16)</f>
        <v>261.2</v>
      </c>
      <c r="T16" s="1">
        <f>AVERAGEIFS(Tableau4[[#All],[Gap]],Tableau4[[#All],[Cap%]],A16,Tableau4[[#All],[Fd]],B16,Tableau4[[#All],[Part fixe cible]],C16,Tableau4[[#All],[Scénario]],D16)</f>
        <v>4.5798541200000001E-2</v>
      </c>
      <c r="U16" s="1">
        <f>AVERAGEIFS(Tableau4[[#All],[Synergie ]],Tableau4[[#All],[Cap%]],A16,Tableau4[[#All],[Fd]],B16,Tableau4[[#All],[Part fixe cible]],C16,Tableau4[[#All],[Scénario]],3)</f>
        <v>0.28803715586914092</v>
      </c>
    </row>
    <row r="17" spans="1:21" x14ac:dyDescent="0.35">
      <c r="A17" s="51">
        <v>70</v>
      </c>
      <c r="B17" s="51">
        <v>1000</v>
      </c>
      <c r="C17" s="52">
        <v>0.4</v>
      </c>
      <c r="D17" s="51">
        <v>3</v>
      </c>
      <c r="E17">
        <f>AVERAGEIFS(Tableau4[[#All],[CInf]],Tableau4[[#All],[Cap%]],A17,Tableau4[[#All],[Fd]],B17,Tableau4[[#All],[Part fixe cible]],C17,Tableau4[[#All],[Scénario]],D17)</f>
        <v>31.870544455999998</v>
      </c>
      <c r="F17">
        <f>AVERAGEIFS(Tableau4[[#All],[Coût total]],Tableau4[[#All],[Cap%]],A17,Tableau4[[#All],[Fd]],B17,Tableau4[[#All],[Part fixe cible]],C17,Tableau4[[#All],[Scénario]],D17)</f>
        <v>38304.946975999999</v>
      </c>
      <c r="G17">
        <f>AVERAGEIFS(Tableau4[[#All],[Coût d’ouverture total]],Tableau4[[#All],[Cap%]],A17,Tableau4[[#All],[Fd]],B17,Tableau4[[#All],[Part fixe cible]],C17,Tableau4[[#All],[Scénario]],D17)</f>
        <v>9688.8531610000009</v>
      </c>
      <c r="H17">
        <f>AVERAGEIFS(Tableau4[[#All],[Coût fixe d’ouverture]],Tableau4[[#All],[Cap%]],A17,Tableau4[[#All],[Fd]],B17,Tableau4[[#All],[Part fixe cible]],C17,Tableau4[[#All],[Scénario]],D17)</f>
        <v>2800</v>
      </c>
      <c r="I17">
        <f>AVERAGEIFS(Tableau4[[#All],[Coût variable d’ouverture]],Tableau4[[#All],[Cap%]],A17,Tableau4[[#All],[Fd]],B17,Tableau4[[#All],[Part fixe cible]],C17,Tableau4[[#All],[Scénario]],D17)</f>
        <v>6888.8531616000009</v>
      </c>
      <c r="J17" s="1">
        <f>AVERAGEIFS(Tableau4[[#All],[Part fixe observée]],Tableau4[[#All],[Cap%]],A17,Tableau4[[#All],[Fd]],B17,Tableau4[[#All],[Part fixe cible]],C17,Tableau4[[#All],[Scénario]],D17)</f>
        <v>0.28486036219999999</v>
      </c>
      <c r="K17">
        <f>AVERAGEIFS(Tableau4[[#All],[Demande² observée]],Tableau4[[#All],[Cap%]],A17,Tableau4[[#All],[Fd]],B17,Tableau4[[#All],[Part fixe cible]],C17,Tableau4[[#All],[Scénario]],D17)</f>
        <v>216.88179066000004</v>
      </c>
      <c r="L17">
        <f>AVERAGEIFS(Tableau4[[#All],[Coût de transport]],Tableau4[[#All],[Cap%]],A17,Tableau4[[#All],[Fd]],B17,Tableau4[[#All],[Part fixe cible]],C17,Tableau4[[#All],[Scénario]],D17)</f>
        <v>12733.735262</v>
      </c>
      <c r="M17">
        <f>AVERAGEIFS(Tableau4[[#All],[Coût de stockage retailers]],Tableau4[[#All],[Cap%]],A17,Tableau4[[#All],[Fd]],B17,Tableau4[[#All],[Part fixe cible]],C17,Tableau4[[#All],[Scénario]],D17)</f>
        <v>11119.058442400001</v>
      </c>
      <c r="N17">
        <f>AVERAGEIFS(Tableau4[[#All],[Coût de stockage DC]],Tableau4[[#All],[Cap%]],A17,Tableau4[[#All],[Fd]],B17,Tableau4[[#All],[Part fixe cible]],C17,Tableau4[[#All],[Scénario]],D17)</f>
        <v>3427.2888928000002</v>
      </c>
      <c r="O17">
        <f>AVERAGEIFS(Tableau4[[#All],[Coût de stock de sécurité retailers]],Tableau4[[#All],[Cap%]],A17,Tableau4[[#All],[Fd]],B17,Tableau4[[#All],[Part fixe cible]],C17,Tableau4[[#All],[Scénario]],D17)</f>
        <v>580.9289129</v>
      </c>
      <c r="P17">
        <f>AVERAGEIFS(Tableau4[[#All],[Coût de stock de sécurité DC]],Tableau4[[#All],[Cap%]],A17,Tableau4[[#All],[Fd]],B17,Tableau4[[#All],[Part fixe cible]],C17,Tableau4[[#All],[Scénario]],D17)</f>
        <v>755.08230498</v>
      </c>
      <c r="Q17" s="38">
        <f>AVERAGEIFS(Tableau4[[#All],[Nombre de DC ouverts]],Tableau4[[#All],[Cap%]],A17,Tableau4[[#All],[Fd]],B17,Tableau4[[#All],[Part fixe cible]],C17,Tableau4[[#All],[Scénario]],D17)</f>
        <v>2.8</v>
      </c>
      <c r="R17" s="1">
        <f>AVERAGEIFS(Tableau4[[#All],[Taux de chargement moyen]],Tableau4[[#All],[Cap%]],A17,Tableau4[[#All],[Fd]],B17,Tableau4[[#All],[Part fixe cible]],C17,Tableau4[[#All],[Scénario]],D17)</f>
        <v>0.75882190179999998</v>
      </c>
      <c r="S17">
        <f>AVERAGEIFS(Tableau4[[#All],[Temps de résolution (s)]],Tableau4[[#All],[Cap%]],A17,Tableau4[[#All],[Fd]],B17,Tableau4[[#All],[Part fixe cible]],C17,Tableau4[[#All],[Scénario]],D17)</f>
        <v>300</v>
      </c>
      <c r="T17" s="1">
        <f>AVERAGEIFS(Tableau4[[#All],[Gap]],Tableau4[[#All],[Cap%]],A17,Tableau4[[#All],[Fd]],B17,Tableau4[[#All],[Part fixe cible]],C17,Tableau4[[#All],[Scénario]],D17)</f>
        <v>5.0460455800000005E-2</v>
      </c>
      <c r="U17" s="1">
        <f>AVERAGEIFS(Tableau4[[#All],[Synergie ]],Tableau4[[#All],[Cap%]],A17,Tableau4[[#All],[Fd]],B17,Tableau4[[#All],[Part fixe cible]],C17,Tableau4[[#All],[Scénario]],3)</f>
        <v>0.28972894099938673</v>
      </c>
    </row>
    <row r="18" spans="1:21" x14ac:dyDescent="0.35">
      <c r="A18" s="46">
        <v>100</v>
      </c>
      <c r="B18" s="46">
        <v>1000</v>
      </c>
      <c r="C18" s="47">
        <v>0.4</v>
      </c>
      <c r="D18" s="46">
        <v>3</v>
      </c>
      <c r="E18">
        <f>AVERAGEIFS(Tableau4[[#All],[CInf]],Tableau4[[#All],[Cap%]],A18,Tableau4[[#All],[Fd]],B18,Tableau4[[#All],[Part fixe cible]],C18,Tableau4[[#All],[Scénario]],D18)</f>
        <v>31.824823332000005</v>
      </c>
      <c r="F18">
        <f>AVERAGEIFS(Tableau4[[#All],[Coût total]],Tableau4[[#All],[Cap%]],A18,Tableau4[[#All],[Fd]],B18,Tableau4[[#All],[Part fixe cible]],C18,Tableau4[[#All],[Scénario]],D18)</f>
        <v>38013.994116000002</v>
      </c>
      <c r="G18">
        <f>AVERAGEIFS(Tableau4[[#All],[Coût d’ouverture total]],Tableau4[[#All],[Cap%]],A18,Tableau4[[#All],[Fd]],B18,Tableau4[[#All],[Part fixe cible]],C18,Tableau4[[#All],[Scénario]],D18)</f>
        <v>9280.2520432000001</v>
      </c>
      <c r="H18">
        <f>AVERAGEIFS(Tableau4[[#All],[Coût fixe d’ouverture]],Tableau4[[#All],[Cap%]],A18,Tableau4[[#All],[Fd]],B18,Tableau4[[#All],[Part fixe cible]],C18,Tableau4[[#All],[Scénario]],D18)</f>
        <v>2600</v>
      </c>
      <c r="I18">
        <f>AVERAGEIFS(Tableau4[[#All],[Coût variable d’ouverture]],Tableau4[[#All],[Cap%]],A18,Tableau4[[#All],[Fd]],B18,Tableau4[[#All],[Part fixe cible]],C18,Tableau4[[#All],[Scénario]],D18)</f>
        <v>6680.2520436000004</v>
      </c>
      <c r="J18" s="1">
        <f>AVERAGEIFS(Tableau4[[#All],[Part fixe observée]],Tableau4[[#All],[Cap%]],A18,Tableau4[[#All],[Fd]],B18,Tableau4[[#All],[Part fixe cible]],C18,Tableau4[[#All],[Scénario]],D18)</f>
        <v>0.27483634359999998</v>
      </c>
      <c r="K18">
        <f>AVERAGEIFS(Tableau4[[#All],[Demande² observée]],Tableau4[[#All],[Cap%]],A18,Tableau4[[#All],[Fd]],B18,Tableau4[[#All],[Part fixe cible]],C18,Tableau4[[#All],[Scénario]],D18)</f>
        <v>210.80071447999998</v>
      </c>
      <c r="L18">
        <f>AVERAGEIFS(Tableau4[[#All],[Coût de transport]],Tableau4[[#All],[Cap%]],A18,Tableau4[[#All],[Fd]],B18,Tableau4[[#All],[Part fixe cible]],C18,Tableau4[[#All],[Scénario]],D18)</f>
        <v>12019.201159999999</v>
      </c>
      <c r="M18">
        <f>AVERAGEIFS(Tableau4[[#All],[Coût de stockage retailers]],Tableau4[[#All],[Cap%]],A18,Tableau4[[#All],[Fd]],B18,Tableau4[[#All],[Part fixe cible]],C18,Tableau4[[#All],[Scénario]],D18)</f>
        <v>12067.396842599999</v>
      </c>
      <c r="N18">
        <f>AVERAGEIFS(Tableau4[[#All],[Coût de stockage DC]],Tableau4[[#All],[Cap%]],A18,Tableau4[[#All],[Fd]],B18,Tableau4[[#All],[Part fixe cible]],C18,Tableau4[[#All],[Scénario]],D18)</f>
        <v>3332.0164050000008</v>
      </c>
      <c r="O18">
        <f>AVERAGEIFS(Tableau4[[#All],[Coût de stock de sécurité retailers]],Tableau4[[#All],[Cap%]],A18,Tableau4[[#All],[Fd]],B18,Tableau4[[#All],[Part fixe cible]],C18,Tableau4[[#All],[Scénario]],D18)</f>
        <v>580.9289129</v>
      </c>
      <c r="P18">
        <f>AVERAGEIFS(Tableau4[[#All],[Coût de stock de sécurité DC]],Tableau4[[#All],[Cap%]],A18,Tableau4[[#All],[Fd]],B18,Tableau4[[#All],[Part fixe cible]],C18,Tableau4[[#All],[Scénario]],D18)</f>
        <v>734.19875225999999</v>
      </c>
      <c r="Q18" s="38">
        <f>AVERAGEIFS(Tableau4[[#All],[Nombre de DC ouverts]],Tableau4[[#All],[Cap%]],A18,Tableau4[[#All],[Fd]],B18,Tableau4[[#All],[Part fixe cible]],C18,Tableau4[[#All],[Scénario]],D18)</f>
        <v>2.6</v>
      </c>
      <c r="R18" s="1">
        <f>AVERAGEIFS(Tableau4[[#All],[Taux de chargement moyen]],Tableau4[[#All],[Cap%]],A18,Tableau4[[#All],[Fd]],B18,Tableau4[[#All],[Part fixe cible]],C18,Tableau4[[#All],[Scénario]],D18)</f>
        <v>0.46247614339999998</v>
      </c>
      <c r="S18">
        <f>AVERAGEIFS(Tableau4[[#All],[Temps de résolution (s)]],Tableau4[[#All],[Cap%]],A18,Tableau4[[#All],[Fd]],B18,Tableau4[[#All],[Part fixe cible]],C18,Tableau4[[#All],[Scénario]],D18)</f>
        <v>300.2</v>
      </c>
      <c r="T18" s="1">
        <f>AVERAGEIFS(Tableau4[[#All],[Gap]],Tableau4[[#All],[Cap%]],A18,Tableau4[[#All],[Fd]],B18,Tableau4[[#All],[Part fixe cible]],C18,Tableau4[[#All],[Scénario]],D18)</f>
        <v>4.45642074E-2</v>
      </c>
      <c r="U18" s="1">
        <f>AVERAGEIFS(Tableau4[[#All],[Synergie ]],Tableau4[[#All],[Cap%]],A18,Tableau4[[#All],[Fd]],B18,Tableau4[[#All],[Part fixe cible]],C18,Tableau4[[#All],[Scénario]],3)</f>
        <v>0.29235094023914682</v>
      </c>
    </row>
    <row r="19" spans="1:21" x14ac:dyDescent="0.35">
      <c r="A19" s="48">
        <v>10</v>
      </c>
      <c r="B19" s="48">
        <v>2000</v>
      </c>
      <c r="C19" s="49">
        <v>1</v>
      </c>
      <c r="D19" s="50">
        <v>3</v>
      </c>
      <c r="E19" s="39">
        <f>AVERAGEIFS(Tableau4[[#All],[CInf]],Tableau4[[#All],[Cap%]],A19,Tableau4[[#All],[Fd]],B19,Tableau4[[#All],[Part fixe cible]],C19,Tableau4[[#All],[Scénario]],D19)</f>
        <v>0</v>
      </c>
      <c r="F19" s="39">
        <f>AVERAGEIFS(Tableau4[[#All],[Coût total]],Tableau4[[#All],[Cap%]],A19,Tableau4[[#All],[Fd]],B19,Tableau4[[#All],[Part fixe cible]],C19,Tableau4[[#All],[Scénario]],D19)</f>
        <v>37136.254428</v>
      </c>
      <c r="G19" s="39">
        <f>AVERAGEIFS(Tableau4[[#All],[Coût d’ouverture total]],Tableau4[[#All],[Cap%]],A19,Tableau4[[#All],[Fd]],B19,Tableau4[[#All],[Part fixe cible]],C19,Tableau4[[#All],[Scénario]],D19)</f>
        <v>9200</v>
      </c>
      <c r="H19" s="39">
        <f>AVERAGEIFS(Tableau4[[#All],[Coût fixe d’ouverture]],Tableau4[[#All],[Cap%]],A19,Tableau4[[#All],[Fd]],B19,Tableau4[[#All],[Part fixe cible]],C19,Tableau4[[#All],[Scénario]],D19)</f>
        <v>9200</v>
      </c>
      <c r="I19" s="39">
        <f>AVERAGEIFS(Tableau4[[#All],[Coût variable d’ouverture]],Tableau4[[#All],[Cap%]],A19,Tableau4[[#All],[Fd]],B19,Tableau4[[#All],[Part fixe cible]],C19,Tableau4[[#All],[Scénario]],D19)</f>
        <v>0</v>
      </c>
      <c r="J19" s="40">
        <f>AVERAGEIFS(Tableau4[[#All],[Part fixe observée]],Tableau4[[#All],[Cap%]],A19,Tableau4[[#All],[Fd]],B19,Tableau4[[#All],[Part fixe cible]],C19,Tableau4[[#All],[Scénario]],D19)</f>
        <v>1</v>
      </c>
      <c r="K19" s="39" t="e">
        <f>AVERAGEIFS(Tableau4[[#All],[Demande² observée]],Tableau4[[#All],[Cap%]],A19,Tableau4[[#All],[Fd]],B19,Tableau4[[#All],[Part fixe cible]],C19,Tableau4[[#All],[Scénario]],D19)</f>
        <v>#DIV/0!</v>
      </c>
      <c r="L19" s="39">
        <f>AVERAGEIFS(Tableau4[[#All],[Coût de transport]],Tableau4[[#All],[Cap%]],A19,Tableau4[[#All],[Fd]],B19,Tableau4[[#All],[Part fixe cible]],C19,Tableau4[[#All],[Scénario]],D19)</f>
        <v>15751.697690000001</v>
      </c>
      <c r="M19" s="39">
        <f>AVERAGEIFS(Tableau4[[#All],[Coût de stockage retailers]],Tableau4[[#All],[Cap%]],A19,Tableau4[[#All],[Fd]],B19,Tableau4[[#All],[Part fixe cible]],C19,Tableau4[[#All],[Scénario]],D19)</f>
        <v>6163.1145074000005</v>
      </c>
      <c r="N19" s="39">
        <f>AVERAGEIFS(Tableau4[[#All],[Coût de stockage DC]],Tableau4[[#All],[Cap%]],A19,Tableau4[[#All],[Fd]],B19,Tableau4[[#All],[Part fixe cible]],C19,Tableau4[[#All],[Scénario]],D19)</f>
        <v>4462.1163168000003</v>
      </c>
      <c r="O19" s="39">
        <f>AVERAGEIFS(Tableau4[[#All],[Coût de stock de sécurité retailers]],Tableau4[[#All],[Cap%]],A19,Tableau4[[#All],[Fd]],B19,Tableau4[[#All],[Part fixe cible]],C19,Tableau4[[#All],[Scénario]],D19)</f>
        <v>580.9289129</v>
      </c>
      <c r="P19" s="39">
        <f>AVERAGEIFS(Tableau4[[#All],[Coût de stock de sécurité DC]],Tableau4[[#All],[Cap%]],A19,Tableau4[[#All],[Fd]],B19,Tableau4[[#All],[Part fixe cible]],C19,Tableau4[[#All],[Scénario]],D19)</f>
        <v>978.39700201999983</v>
      </c>
      <c r="Q19" s="41">
        <f>AVERAGEIFS(Tableau4[[#All],[Nombre de DC ouverts]],Tableau4[[#All],[Cap%]],A19,Tableau4[[#All],[Fd]],B19,Tableau4[[#All],[Part fixe cible]],C19,Tableau4[[#All],[Scénario]],D19)</f>
        <v>4.5999999999999996</v>
      </c>
      <c r="R19" s="40">
        <f>AVERAGEIFS(Tableau4[[#All],[Taux de chargement moyen]],Tableau4[[#All],[Cap%]],A19,Tableau4[[#All],[Fd]],B19,Tableau4[[#All],[Part fixe cible]],C19,Tableau4[[#All],[Scénario]],D19)</f>
        <v>0.90834103980000003</v>
      </c>
      <c r="S19" s="39">
        <f>AVERAGEIFS(Tableau4[[#All],[Temps de résolution (s)]],Tableau4[[#All],[Cap%]],A19,Tableau4[[#All],[Fd]],B19,Tableau4[[#All],[Part fixe cible]],C19,Tableau4[[#All],[Scénario]],D19)</f>
        <v>24.4</v>
      </c>
      <c r="T19" s="40">
        <f>AVERAGEIFS(Tableau4[[#All],[Gap]],Tableau4[[#All],[Cap%]],A19,Tableau4[[#All],[Fd]],B19,Tableau4[[#All],[Part fixe cible]],C19,Tableau4[[#All],[Scénario]],D19)</f>
        <v>3.6456139999999997E-3</v>
      </c>
      <c r="U19" s="40">
        <f>AVERAGEIFS(Tableau4[[#All],[Synergie ]],Tableau4[[#All],[Cap%]],A19,Tableau4[[#All],[Fd]],B19,Tableau4[[#All],[Part fixe cible]],C19,Tableau4[[#All],[Scénario]],3)</f>
        <v>0.28554019486516447</v>
      </c>
    </row>
    <row r="20" spans="1:21" x14ac:dyDescent="0.35">
      <c r="A20" s="51">
        <v>100</v>
      </c>
      <c r="B20" s="51">
        <v>500</v>
      </c>
      <c r="C20" s="52">
        <v>0.4</v>
      </c>
      <c r="D20" s="51">
        <v>3</v>
      </c>
      <c r="E20">
        <f>AVERAGEIFS(Tableau4[[#All],[CInf]],Tableau4[[#All],[Cap%]],A20,Tableau4[[#All],[Fd]],B20,Tableau4[[#All],[Part fixe cible]],C20,Tableau4[[#All],[Scénario]],D20)</f>
        <v>20.079106545999998</v>
      </c>
      <c r="F20">
        <f>AVERAGEIFS(Tableau4[[#All],[Coût total]],Tableau4[[#All],[Cap%]],A20,Tableau4[[#All],[Fd]],B20,Tableau4[[#All],[Part fixe cible]],C20,Tableau4[[#All],[Scénario]],D20)</f>
        <v>33982.661799999994</v>
      </c>
      <c r="G20">
        <f>AVERAGEIFS(Tableau4[[#All],[Coût d’ouverture total]],Tableau4[[#All],[Cap%]],A20,Tableau4[[#All],[Fd]],B20,Tableau4[[#All],[Part fixe cible]],C20,Tableau4[[#All],[Scénario]],D20)</f>
        <v>9148.8400262000014</v>
      </c>
      <c r="H20">
        <f>AVERAGEIFS(Tableau4[[#All],[Coût fixe d’ouverture]],Tableau4[[#All],[Cap%]],A20,Tableau4[[#All],[Fd]],B20,Tableau4[[#All],[Part fixe cible]],C20,Tableau4[[#All],[Scénario]],D20)</f>
        <v>2900</v>
      </c>
      <c r="I20">
        <f>AVERAGEIFS(Tableau4[[#All],[Coût variable d’ouverture]],Tableau4[[#All],[Cap%]],A20,Tableau4[[#All],[Fd]],B20,Tableau4[[#All],[Part fixe cible]],C20,Tableau4[[#All],[Scénario]],D20)</f>
        <v>6248.8400264000002</v>
      </c>
      <c r="J20" s="1">
        <f>AVERAGEIFS(Tableau4[[#All],[Part fixe observée]],Tableau4[[#All],[Cap%]],A20,Tableau4[[#All],[Fd]],B20,Tableau4[[#All],[Part fixe cible]],C20,Tableau4[[#All],[Scénario]],D20)</f>
        <v>0.31280009759999999</v>
      </c>
      <c r="K20">
        <f>AVERAGEIFS(Tableau4[[#All],[Demande² observée]],Tableau4[[#All],[Cap%]],A20,Tableau4[[#All],[Fd]],B20,Tableau4[[#All],[Part fixe cible]],C20,Tableau4[[#All],[Scénario]],D20)</f>
        <v>310.35045602000002</v>
      </c>
      <c r="L20">
        <f>AVERAGEIFS(Tableau4[[#All],[Coût de transport]],Tableau4[[#All],[Cap%]],A20,Tableau4[[#All],[Fd]],B20,Tableau4[[#All],[Part fixe cible]],C20,Tableau4[[#All],[Scénario]],D20)</f>
        <v>9129.4852632000002</v>
      </c>
      <c r="M20">
        <f>AVERAGEIFS(Tableau4[[#All],[Coût de stockage retailers]],Tableau4[[#All],[Cap%]],A20,Tableau4[[#All],[Fd]],B20,Tableau4[[#All],[Part fixe cible]],C20,Tableau4[[#All],[Scénario]],D20)</f>
        <v>9235.7408767999987</v>
      </c>
      <c r="N20">
        <f>AVERAGEIFS(Tableau4[[#All],[Coût de stockage DC]],Tableau4[[#All],[Cap%]],A20,Tableau4[[#All],[Fd]],B20,Tableau4[[#All],[Part fixe cible]],C20,Tableau4[[#All],[Scénario]],D20)</f>
        <v>4902.0957612000002</v>
      </c>
      <c r="O20">
        <f>AVERAGEIFS(Tableau4[[#All],[Coût de stock de sécurité retailers]],Tableau4[[#All],[Cap%]],A20,Tableau4[[#All],[Fd]],B20,Tableau4[[#All],[Part fixe cible]],C20,Tableau4[[#All],[Scénario]],D20)</f>
        <v>551.29966930000001</v>
      </c>
      <c r="P20">
        <f>AVERAGEIFS(Tableau4[[#All],[Coût de stock de sécurité DC]],Tableau4[[#All],[Cap%]],A20,Tableau4[[#All],[Fd]],B20,Tableau4[[#All],[Part fixe cible]],C20,Tableau4[[#All],[Scénario]],D20)</f>
        <v>1015.2001999200002</v>
      </c>
      <c r="Q20" s="38">
        <f>AVERAGEIFS(Tableau4[[#All],[Nombre de DC ouverts]],Tableau4[[#All],[Cap%]],A20,Tableau4[[#All],[Fd]],B20,Tableau4[[#All],[Part fixe cible]],C20,Tableau4[[#All],[Scénario]],D20)</f>
        <v>5.8</v>
      </c>
      <c r="R20" s="1">
        <f>AVERAGEIFS(Tableau4[[#All],[Taux de chargement moyen]],Tableau4[[#All],[Cap%]],A20,Tableau4[[#All],[Fd]],B20,Tableau4[[#All],[Part fixe cible]],C20,Tableau4[[#All],[Scénario]],D20)</f>
        <v>0.34875195959999999</v>
      </c>
      <c r="S20">
        <f>AVERAGEIFS(Tableau4[[#All],[Temps de résolution (s)]],Tableau4[[#All],[Cap%]],A20,Tableau4[[#All],[Fd]],B20,Tableau4[[#All],[Part fixe cible]],C20,Tableau4[[#All],[Scénario]],D20)</f>
        <v>300</v>
      </c>
      <c r="T20" s="1">
        <f>AVERAGEIFS(Tableau4[[#All],[Gap]],Tableau4[[#All],[Cap%]],A20,Tableau4[[#All],[Fd]],B20,Tableau4[[#All],[Part fixe cible]],C20,Tableau4[[#All],[Scénario]],D20)</f>
        <v>6.1890264200000003E-2</v>
      </c>
      <c r="U20" s="1">
        <f>AVERAGEIFS(Tableau4[[#All],[Synergie ]],Tableau4[[#All],[Cap%]],A20,Tableau4[[#All],[Fd]],B20,Tableau4[[#All],[Part fixe cible]],C20,Tableau4[[#All],[Scénario]],3)</f>
        <v>0.26950805311397685</v>
      </c>
    </row>
    <row r="21" spans="1:21" x14ac:dyDescent="0.35">
      <c r="A21" s="51">
        <v>40</v>
      </c>
      <c r="B21" s="51">
        <v>500</v>
      </c>
      <c r="C21" s="52">
        <v>0.4</v>
      </c>
      <c r="D21" s="51">
        <v>3</v>
      </c>
      <c r="E21">
        <f>AVERAGEIFS(Tableau4[[#All],[CInf]],Tableau4[[#All],[Cap%]],A21,Tableau4[[#All],[Fd]],B21,Tableau4[[#All],[Part fixe cible]],C21,Tableau4[[#All],[Scénario]],D21)</f>
        <v>19.604192957999999</v>
      </c>
      <c r="F21">
        <f>AVERAGEIFS(Tableau4[[#All],[Coût total]],Tableau4[[#All],[Cap%]],A21,Tableau4[[#All],[Fd]],B21,Tableau4[[#All],[Part fixe cible]],C21,Tableau4[[#All],[Scénario]],D21)</f>
        <v>34002.756455999996</v>
      </c>
      <c r="G21">
        <f>AVERAGEIFS(Tableau4[[#All],[Coût d’ouverture total]],Tableau4[[#All],[Cap%]],A21,Tableau4[[#All],[Fd]],B21,Tableau4[[#All],[Part fixe cible]],C21,Tableau4[[#All],[Scénario]],D21)</f>
        <v>8621.8039303999994</v>
      </c>
      <c r="H21">
        <f>AVERAGEIFS(Tableau4[[#All],[Coût fixe d’ouverture]],Tableau4[[#All],[Cap%]],A21,Tableau4[[#All],[Fd]],B21,Tableau4[[#All],[Part fixe cible]],C21,Tableau4[[#All],[Scénario]],D21)</f>
        <v>2700</v>
      </c>
      <c r="I21">
        <f>AVERAGEIFS(Tableau4[[#All],[Coût variable d’ouverture]],Tableau4[[#All],[Cap%]],A21,Tableau4[[#All],[Fd]],B21,Tableau4[[#All],[Part fixe cible]],C21,Tableau4[[#All],[Scénario]],D21)</f>
        <v>5921.8039304000004</v>
      </c>
      <c r="J21" s="1">
        <f>AVERAGEIFS(Tableau4[[#All],[Part fixe observée]],Tableau4[[#All],[Cap%]],A21,Tableau4[[#All],[Fd]],B21,Tableau4[[#All],[Part fixe cible]],C21,Tableau4[[#All],[Scénario]],D21)</f>
        <v>0.31150451379999999</v>
      </c>
      <c r="K21">
        <f>AVERAGEIFS(Tableau4[[#All],[Demande² observée]],Tableau4[[#All],[Cap%]],A21,Tableau4[[#All],[Fd]],B21,Tableau4[[#All],[Part fixe cible]],C21,Tableau4[[#All],[Scénario]],D21)</f>
        <v>302.75970056</v>
      </c>
      <c r="L21">
        <f>AVERAGEIFS(Tableau4[[#All],[Coût de transport]],Tableau4[[#All],[Cap%]],A21,Tableau4[[#All],[Fd]],B21,Tableau4[[#All],[Part fixe cible]],C21,Tableau4[[#All],[Scénario]],D21)</f>
        <v>10488.992887999999</v>
      </c>
      <c r="M21">
        <f>AVERAGEIFS(Tableau4[[#All],[Coût de stockage retailers]],Tableau4[[#All],[Cap%]],A21,Tableau4[[#All],[Fd]],B21,Tableau4[[#All],[Part fixe cible]],C21,Tableau4[[#All],[Scénario]],D21)</f>
        <v>8472.3283550000015</v>
      </c>
      <c r="N21">
        <f>AVERAGEIFS(Tableau4[[#All],[Coût de stockage DC]],Tableau4[[#All],[Cap%]],A21,Tableau4[[#All],[Fd]],B21,Tableau4[[#All],[Part fixe cible]],C21,Tableau4[[#All],[Scénario]],D21)</f>
        <v>4782.4931821999999</v>
      </c>
      <c r="O21">
        <f>AVERAGEIFS(Tableau4[[#All],[Coût de stock de sécurité retailers]],Tableau4[[#All],[Cap%]],A21,Tableau4[[#All],[Fd]],B21,Tableau4[[#All],[Part fixe cible]],C21,Tableau4[[#All],[Scénario]],D21)</f>
        <v>580.9289129</v>
      </c>
      <c r="P21">
        <f>AVERAGEIFS(Tableau4[[#All],[Coût de stock de sécurité DC]],Tableau4[[#All],[Cap%]],A21,Tableau4[[#All],[Fd]],B21,Tableau4[[#All],[Part fixe cible]],C21,Tableau4[[#All],[Scénario]],D21)</f>
        <v>1056.20918848</v>
      </c>
      <c r="Q21" s="38">
        <f>AVERAGEIFS(Tableau4[[#All],[Nombre de DC ouverts]],Tableau4[[#All],[Cap%]],A21,Tableau4[[#All],[Fd]],B21,Tableau4[[#All],[Part fixe cible]],C21,Tableau4[[#All],[Scénario]],D21)</f>
        <v>5.4</v>
      </c>
      <c r="R21" s="1">
        <f>AVERAGEIFS(Tableau4[[#All],[Taux de chargement moyen]],Tableau4[[#All],[Cap%]],A21,Tableau4[[#All],[Fd]],B21,Tableau4[[#All],[Part fixe cible]],C21,Tableau4[[#All],[Scénario]],D21)</f>
        <v>0.77358492900000009</v>
      </c>
      <c r="S21">
        <f>AVERAGEIFS(Tableau4[[#All],[Temps de résolution (s)]],Tableau4[[#All],[Cap%]],A21,Tableau4[[#All],[Fd]],B21,Tableau4[[#All],[Part fixe cible]],C21,Tableau4[[#All],[Scénario]],D21)</f>
        <v>300.2</v>
      </c>
      <c r="T21" s="1">
        <f>AVERAGEIFS(Tableau4[[#All],[Gap]],Tableau4[[#All],[Cap%]],A21,Tableau4[[#All],[Fd]],B21,Tableau4[[#All],[Part fixe cible]],C21,Tableau4[[#All],[Scénario]],D21)</f>
        <v>4.9102351199999991E-2</v>
      </c>
      <c r="U21" s="1">
        <f>AVERAGEIFS(Tableau4[[#All],[Synergie ]],Tableau4[[#All],[Cap%]],A21,Tableau4[[#All],[Fd]],B21,Tableau4[[#All],[Part fixe cible]],C21,Tableau4[[#All],[Scénario]],3)</f>
        <v>0.26935771761357247</v>
      </c>
    </row>
    <row r="22" spans="1:21" x14ac:dyDescent="0.35">
      <c r="A22" s="51">
        <v>100</v>
      </c>
      <c r="B22" s="51">
        <v>1000</v>
      </c>
      <c r="C22" s="52">
        <v>0.6</v>
      </c>
      <c r="D22" s="51">
        <v>3</v>
      </c>
      <c r="E22">
        <f>AVERAGEIFS(Tableau4[[#All],[CInf]],Tableau4[[#All],[Cap%]],A22,Tableau4[[#All],[Fd]],B22,Tableau4[[#All],[Part fixe cible]],C22,Tableau4[[#All],[Scénario]],D22)</f>
        <v>14.144365930000001</v>
      </c>
      <c r="F22">
        <f>AVERAGEIFS(Tableau4[[#All],[Coût total]],Tableau4[[#All],[Cap%]],A22,Tableau4[[#All],[Fd]],B22,Tableau4[[#All],[Part fixe cible]],C22,Tableau4[[#All],[Scénario]],D22)</f>
        <v>33940.924011999996</v>
      </c>
      <c r="G22">
        <f>AVERAGEIFS(Tableau4[[#All],[Coût d’ouverture total]],Tableau4[[#All],[Cap%]],A22,Tableau4[[#All],[Fd]],B22,Tableau4[[#All],[Part fixe cible]],C22,Tableau4[[#All],[Scénario]],D22)</f>
        <v>8279.0029281999996</v>
      </c>
      <c r="H22">
        <f>AVERAGEIFS(Tableau4[[#All],[Coût fixe d’ouverture]],Tableau4[[#All],[Cap%]],A22,Tableau4[[#All],[Fd]],B22,Tableau4[[#All],[Part fixe cible]],C22,Tableau4[[#All],[Scénario]],D22)</f>
        <v>4400</v>
      </c>
      <c r="I22">
        <f>AVERAGEIFS(Tableau4[[#All],[Coût variable d’ouverture]],Tableau4[[#All],[Cap%]],A22,Tableau4[[#All],[Fd]],B22,Tableau4[[#All],[Part fixe cible]],C22,Tableau4[[#All],[Scénario]],D22)</f>
        <v>3879.0029282000005</v>
      </c>
      <c r="J22" s="1">
        <f>AVERAGEIFS(Tableau4[[#All],[Part fixe observée]],Tableau4[[#All],[Cap%]],A22,Tableau4[[#All],[Fd]],B22,Tableau4[[#All],[Part fixe cible]],C22,Tableau4[[#All],[Scénario]],D22)</f>
        <v>0.53104664739999996</v>
      </c>
      <c r="K22">
        <f>AVERAGEIFS(Tableau4[[#All],[Demande² observée]],Tableau4[[#All],[Cap%]],A22,Tableau4[[#All],[Fd]],B22,Tableau4[[#All],[Part fixe cible]],C22,Tableau4[[#All],[Scénario]],D22)</f>
        <v>274.22050655999999</v>
      </c>
      <c r="L22">
        <f>AVERAGEIFS(Tableau4[[#All],[Coût de transport]],Tableau4[[#All],[Cap%]],A22,Tableau4[[#All],[Fd]],B22,Tableau4[[#All],[Part fixe cible]],C22,Tableau4[[#All],[Scénario]],D22)</f>
        <v>9856.078109</v>
      </c>
      <c r="M22">
        <f>AVERAGEIFS(Tableau4[[#All],[Coût de stockage retailers]],Tableau4[[#All],[Cap%]],A22,Tableau4[[#All],[Fd]],B22,Tableau4[[#All],[Part fixe cible]],C22,Tableau4[[#All],[Scénario]],D22)</f>
        <v>9940.830359399999</v>
      </c>
      <c r="N22">
        <f>AVERAGEIFS(Tableau4[[#All],[Coût de stockage DC]],Tableau4[[#All],[Cap%]],A22,Tableau4[[#All],[Fd]],B22,Tableau4[[#All],[Part fixe cible]],C22,Tableau4[[#All],[Scénario]],D22)</f>
        <v>4332.7170109999997</v>
      </c>
      <c r="O22">
        <f>AVERAGEIFS(Tableau4[[#All],[Coût de stock de sécurité retailers]],Tableau4[[#All],[Cap%]],A22,Tableau4[[#All],[Fd]],B22,Tableau4[[#All],[Part fixe cible]],C22,Tableau4[[#All],[Scénario]],D22)</f>
        <v>580.9289129</v>
      </c>
      <c r="P22">
        <f>AVERAGEIFS(Tableau4[[#All],[Coût de stock de sécurité DC]],Tableau4[[#All],[Cap%]],A22,Tableau4[[#All],[Fd]],B22,Tableau4[[#All],[Part fixe cible]],C22,Tableau4[[#All],[Scénario]],D22)</f>
        <v>951.36669155999994</v>
      </c>
      <c r="Q22" s="38">
        <f>AVERAGEIFS(Tableau4[[#All],[Nombre de DC ouverts]],Tableau4[[#All],[Cap%]],A22,Tableau4[[#All],[Fd]],B22,Tableau4[[#All],[Part fixe cible]],C22,Tableau4[[#All],[Scénario]],D22)</f>
        <v>4.4000000000000004</v>
      </c>
      <c r="R22" s="1">
        <f>AVERAGEIFS(Tableau4[[#All],[Taux de chargement moyen]],Tableau4[[#All],[Cap%]],A22,Tableau4[[#All],[Fd]],B22,Tableau4[[#All],[Part fixe cible]],C22,Tableau4[[#All],[Scénario]],D22)</f>
        <v>0.38054711699999999</v>
      </c>
      <c r="S22">
        <f>AVERAGEIFS(Tableau4[[#All],[Temps de résolution (s)]],Tableau4[[#All],[Cap%]],A22,Tableau4[[#All],[Fd]],B22,Tableau4[[#All],[Part fixe cible]],C22,Tableau4[[#All],[Scénario]],D22)</f>
        <v>300</v>
      </c>
      <c r="T22" s="1">
        <f>AVERAGEIFS(Tableau4[[#All],[Gap]],Tableau4[[#All],[Cap%]],A22,Tableau4[[#All],[Fd]],B22,Tableau4[[#All],[Part fixe cible]],C22,Tableau4[[#All],[Scénario]],D22)</f>
        <v>5.1697697000000001E-2</v>
      </c>
      <c r="U22" s="1">
        <f>AVERAGEIFS(Tableau4[[#All],[Synergie ]],Tableau4[[#All],[Cap%]],A22,Tableau4[[#All],[Fd]],B22,Tableau4[[#All],[Part fixe cible]],C22,Tableau4[[#All],[Scénario]],3)</f>
        <v>0.29583757757768436</v>
      </c>
    </row>
    <row r="23" spans="1:21" x14ac:dyDescent="0.35">
      <c r="A23" s="51">
        <v>40</v>
      </c>
      <c r="B23" s="51">
        <v>2000</v>
      </c>
      <c r="C23" s="52">
        <v>0.8</v>
      </c>
      <c r="D23" s="51">
        <v>3</v>
      </c>
      <c r="E23">
        <f>AVERAGEIFS(Tableau4[[#All],[CInf]],Tableau4[[#All],[Cap%]],A23,Tableau4[[#All],[Fd]],B23,Tableau4[[#All],[Part fixe cible]],C23,Tableau4[[#All],[Scénario]],D23)</f>
        <v>7.7748573908000012</v>
      </c>
      <c r="F23">
        <f>AVERAGEIFS(Tableau4[[#All],[Coût total]],Tableau4[[#All],[Cap%]],A23,Tableau4[[#All],[Fd]],B23,Tableau4[[#All],[Part fixe cible]],C23,Tableau4[[#All],[Scénario]],D23)</f>
        <v>35916.210551999997</v>
      </c>
      <c r="G23">
        <f>AVERAGEIFS(Tableau4[[#All],[Coût d’ouverture total]],Tableau4[[#All],[Cap%]],A23,Tableau4[[#All],[Fd]],B23,Tableau4[[#All],[Part fixe cible]],C23,Tableau4[[#All],[Scénario]],D23)</f>
        <v>8225.7703207999984</v>
      </c>
      <c r="H23">
        <f>AVERAGEIFS(Tableau4[[#All],[Coût fixe d’ouverture]],Tableau4[[#All],[Cap%]],A23,Tableau4[[#All],[Fd]],B23,Tableau4[[#All],[Part fixe cible]],C23,Tableau4[[#All],[Scénario]],D23)</f>
        <v>6400.0000463999995</v>
      </c>
      <c r="I23">
        <f>AVERAGEIFS(Tableau4[[#All],[Coût variable d’ouverture]],Tableau4[[#All],[Cap%]],A23,Tableau4[[#All],[Fd]],B23,Tableau4[[#All],[Part fixe cible]],C23,Tableau4[[#All],[Scénario]],D23)</f>
        <v>1825.7702746</v>
      </c>
      <c r="J23" s="1">
        <f>AVERAGEIFS(Tableau4[[#All],[Part fixe observée]],Tableau4[[#All],[Cap%]],A23,Tableau4[[#All],[Fd]],B23,Tableau4[[#All],[Part fixe cible]],C23,Tableau4[[#All],[Scénario]],D23)</f>
        <v>0.77687876319999993</v>
      </c>
      <c r="K23">
        <f>AVERAGEIFS(Tableau4[[#All],[Demande² observée]],Tableau4[[#All],[Cap%]],A23,Tableau4[[#All],[Fd]],B23,Tableau4[[#All],[Part fixe cible]],C23,Tableau4[[#All],[Scénario]],D23)</f>
        <v>235.07716174000001</v>
      </c>
      <c r="L23">
        <f>AVERAGEIFS(Tableau4[[#All],[Coût de transport]],Tableau4[[#All],[Cap%]],A23,Tableau4[[#All],[Fd]],B23,Tableau4[[#All],[Part fixe cible]],C23,Tableau4[[#All],[Scénario]],D23)</f>
        <v>13106.864615999999</v>
      </c>
      <c r="M23">
        <f>AVERAGEIFS(Tableau4[[#All],[Coût de stockage retailers]],Tableau4[[#All],[Cap%]],A23,Tableau4[[#All],[Fd]],B23,Tableau4[[#All],[Part fixe cible]],C23,Tableau4[[#All],[Scénario]],D23)</f>
        <v>9473.098358199999</v>
      </c>
      <c r="N23">
        <f>AVERAGEIFS(Tableau4[[#All],[Coût de stockage DC]],Tableau4[[#All],[Cap%]],A23,Tableau4[[#All],[Fd]],B23,Tableau4[[#All],[Part fixe cible]],C23,Tableau4[[#All],[Scénario]],D23)</f>
        <v>3714.3340828</v>
      </c>
      <c r="O23">
        <f>AVERAGEIFS(Tableau4[[#All],[Coût de stock de sécurité retailers]],Tableau4[[#All],[Cap%]],A23,Tableau4[[#All],[Fd]],B23,Tableau4[[#All],[Part fixe cible]],C23,Tableau4[[#All],[Scénario]],D23)</f>
        <v>580.9289129</v>
      </c>
      <c r="P23">
        <f>AVERAGEIFS(Tableau4[[#All],[Coût de stock de sécurité DC]],Tableau4[[#All],[Cap%]],A23,Tableau4[[#All],[Fd]],B23,Tableau4[[#All],[Part fixe cible]],C23,Tableau4[[#All],[Scénario]],D23)</f>
        <v>815.21426115999998</v>
      </c>
      <c r="Q23" s="38">
        <f>AVERAGEIFS(Tableau4[[#All],[Nombre de DC ouverts]],Tableau4[[#All],[Cap%]],A23,Tableau4[[#All],[Fd]],B23,Tableau4[[#All],[Part fixe cible]],C23,Tableau4[[#All],[Scénario]],D23)</f>
        <v>3.2</v>
      </c>
      <c r="R23" s="1">
        <f>AVERAGEIFS(Tableau4[[#All],[Taux de chargement moyen]],Tableau4[[#All],[Cap%]],A23,Tableau4[[#All],[Fd]],B23,Tableau4[[#All],[Part fixe cible]],C23,Tableau4[[#All],[Scénario]],D23)</f>
        <v>0.86441572640000008</v>
      </c>
      <c r="S23">
        <f>AVERAGEIFS(Tableau4[[#All],[Temps de résolution (s)]],Tableau4[[#All],[Cap%]],A23,Tableau4[[#All],[Fd]],B23,Tableau4[[#All],[Part fixe cible]],C23,Tableau4[[#All],[Scénario]],D23)</f>
        <v>156.6</v>
      </c>
      <c r="T23" s="1">
        <f>AVERAGEIFS(Tableau4[[#All],[Gap]],Tableau4[[#All],[Cap%]],A23,Tableau4[[#All],[Fd]],B23,Tableau4[[#All],[Part fixe cible]],C23,Tableau4[[#All],[Scénario]],D23)</f>
        <v>8.9480678000000008E-3</v>
      </c>
      <c r="U23" s="1">
        <f>AVERAGEIFS(Tableau4[[#All],[Synergie ]],Tableau4[[#All],[Cap%]],A23,Tableau4[[#All],[Fd]],B23,Tableau4[[#All],[Part fixe cible]],C23,Tableau4[[#All],[Scénario]],3)</f>
        <v>0.30177081924379517</v>
      </c>
    </row>
    <row r="24" spans="1:21" x14ac:dyDescent="0.35">
      <c r="A24" s="51">
        <v>70</v>
      </c>
      <c r="B24" s="51">
        <v>1000</v>
      </c>
      <c r="C24" s="52">
        <v>0.6</v>
      </c>
      <c r="D24" s="51">
        <v>3</v>
      </c>
      <c r="E24">
        <f>AVERAGEIFS(Tableau4[[#All],[CInf]],Tableau4[[#All],[Cap%]],A24,Tableau4[[#All],[Fd]],B24,Tableau4[[#All],[Part fixe cible]],C24,Tableau4[[#All],[Scénario]],D24)</f>
        <v>14.164686425999999</v>
      </c>
      <c r="F24">
        <f>AVERAGEIFS(Tableau4[[#All],[Coût total]],Tableau4[[#All],[Cap%]],A24,Tableau4[[#All],[Fd]],B24,Tableau4[[#All],[Part fixe cible]],C24,Tableau4[[#All],[Scénario]],D24)</f>
        <v>34107.330880000001</v>
      </c>
      <c r="G24">
        <f>AVERAGEIFS(Tableau4[[#All],[Coût d’ouverture total]],Tableau4[[#All],[Cap%]],A24,Tableau4[[#All],[Fd]],B24,Tableau4[[#All],[Part fixe cible]],C24,Tableau4[[#All],[Scénario]],D24)</f>
        <v>8012.8031779999992</v>
      </c>
      <c r="H24">
        <f>AVERAGEIFS(Tableau4[[#All],[Coût fixe d’ouverture]],Tableau4[[#All],[Cap%]],A24,Tableau4[[#All],[Fd]],B24,Tableau4[[#All],[Part fixe cible]],C24,Tableau4[[#All],[Scénario]],D24)</f>
        <v>4200</v>
      </c>
      <c r="I24">
        <f>AVERAGEIFS(Tableau4[[#All],[Coût variable d’ouverture]],Tableau4[[#All],[Cap%]],A24,Tableau4[[#All],[Fd]],B24,Tableau4[[#All],[Part fixe cible]],C24,Tableau4[[#All],[Scénario]],D24)</f>
        <v>3812.8031780000006</v>
      </c>
      <c r="J24" s="1">
        <f>AVERAGEIFS(Tableau4[[#All],[Part fixe observée]],Tableau4[[#All],[Cap%]],A24,Tableau4[[#All],[Fd]],B24,Tableau4[[#All],[Part fixe cible]],C24,Tableau4[[#All],[Scénario]],D24)</f>
        <v>0.52259979580000004</v>
      </c>
      <c r="K24">
        <f>AVERAGEIFS(Tableau4[[#All],[Demande² observée]],Tableau4[[#All],[Cap%]],A24,Tableau4[[#All],[Fd]],B24,Tableau4[[#All],[Part fixe cible]],C24,Tableau4[[#All],[Scénario]],D24)</f>
        <v>268.40735886000004</v>
      </c>
      <c r="L24">
        <f>AVERAGEIFS(Tableau4[[#All],[Coût de transport]],Tableau4[[#All],[Cap%]],A24,Tableau4[[#All],[Fd]],B24,Tableau4[[#All],[Part fixe cible]],C24,Tableau4[[#All],[Scénario]],D24)</f>
        <v>10457.529121399999</v>
      </c>
      <c r="M24">
        <f>AVERAGEIFS(Tableau4[[#All],[Coût de stockage retailers]],Tableau4[[#All],[Cap%]],A24,Tableau4[[#All],[Fd]],B24,Tableau4[[#All],[Part fixe cible]],C24,Tableau4[[#All],[Scénario]],D24)</f>
        <v>9882.3750254000006</v>
      </c>
      <c r="N24">
        <f>AVERAGEIFS(Tableau4[[#All],[Coût de stockage DC]],Tableau4[[#All],[Cap%]],A24,Tableau4[[#All],[Fd]],B24,Tableau4[[#All],[Part fixe cible]],C24,Tableau4[[#All],[Scénario]],D24)</f>
        <v>4241.4944468000003</v>
      </c>
      <c r="O24">
        <f>AVERAGEIFS(Tableau4[[#All],[Coût de stock de sécurité retailers]],Tableau4[[#All],[Cap%]],A24,Tableau4[[#All],[Fd]],B24,Tableau4[[#All],[Part fixe cible]],C24,Tableau4[[#All],[Scénario]],D24)</f>
        <v>580.9289129</v>
      </c>
      <c r="P24">
        <f>AVERAGEIFS(Tableau4[[#All],[Coût de stock de sécurité DC]],Tableau4[[#All],[Cap%]],A24,Tableau4[[#All],[Fd]],B24,Tableau4[[#All],[Part fixe cible]],C24,Tableau4[[#All],[Scénario]],D24)</f>
        <v>932.20019276000005</v>
      </c>
      <c r="Q24" s="38">
        <f>AVERAGEIFS(Tableau4[[#All],[Nombre de DC ouverts]],Tableau4[[#All],[Cap%]],A24,Tableau4[[#All],[Fd]],B24,Tableau4[[#All],[Part fixe cible]],C24,Tableau4[[#All],[Scénario]],D24)</f>
        <v>4.2</v>
      </c>
      <c r="R24" s="1">
        <f>AVERAGEIFS(Tableau4[[#All],[Taux de chargement moyen]],Tableau4[[#All],[Cap%]],A24,Tableau4[[#All],[Fd]],B24,Tableau4[[#All],[Part fixe cible]],C24,Tableau4[[#All],[Scénario]],D24)</f>
        <v>0.67536827719999992</v>
      </c>
      <c r="S24">
        <f>AVERAGEIFS(Tableau4[[#All],[Temps de résolution (s)]],Tableau4[[#All],[Cap%]],A24,Tableau4[[#All],[Fd]],B24,Tableau4[[#All],[Part fixe cible]],C24,Tableau4[[#All],[Scénario]],D24)</f>
        <v>300.2</v>
      </c>
      <c r="T24" s="1">
        <f>AVERAGEIFS(Tableau4[[#All],[Gap]],Tableau4[[#All],[Cap%]],A24,Tableau4[[#All],[Fd]],B24,Tableau4[[#All],[Part fixe cible]],C24,Tableau4[[#All],[Scénario]],D24)</f>
        <v>4.12607584E-2</v>
      </c>
      <c r="U24" s="1">
        <f>AVERAGEIFS(Tableau4[[#All],[Synergie ]],Tableau4[[#All],[Cap%]],A24,Tableau4[[#All],[Fd]],B24,Tableau4[[#All],[Part fixe cible]],C24,Tableau4[[#All],[Scénario]],3)</f>
        <v>0.29394764048586897</v>
      </c>
    </row>
    <row r="25" spans="1:21" x14ac:dyDescent="0.35">
      <c r="A25" s="48">
        <v>40</v>
      </c>
      <c r="B25" s="48">
        <v>8000</v>
      </c>
      <c r="C25" s="49">
        <v>1</v>
      </c>
      <c r="D25" s="50">
        <v>3</v>
      </c>
      <c r="E25" s="39">
        <f>AVERAGEIFS(Tableau4[[#All],[CInf]],Tableau4[[#All],[Cap%]],A25,Tableau4[[#All],[Fd]],B25,Tableau4[[#All],[Part fixe cible]],C25,Tableau4[[#All],[Scénario]],D25)</f>
        <v>0</v>
      </c>
      <c r="F25" s="39">
        <f>AVERAGEIFS(Tableau4[[#All],[Coût total]],Tableau4[[#All],[Cap%]],A25,Tableau4[[#All],[Fd]],B25,Tableau4[[#All],[Part fixe cible]],C25,Tableau4[[#All],[Scénario]],D25)</f>
        <v>44753.085412</v>
      </c>
      <c r="G25" s="39">
        <f>AVERAGEIFS(Tableau4[[#All],[Coût d’ouverture total]],Tableau4[[#All],[Cap%]],A25,Tableau4[[#All],[Fd]],B25,Tableau4[[#All],[Part fixe cible]],C25,Tableau4[[#All],[Scénario]],D25)</f>
        <v>8000</v>
      </c>
      <c r="H25" s="39">
        <f>AVERAGEIFS(Tableau4[[#All],[Coût fixe d’ouverture]],Tableau4[[#All],[Cap%]],A25,Tableau4[[#All],[Fd]],B25,Tableau4[[#All],[Part fixe cible]],C25,Tableau4[[#All],[Scénario]],D25)</f>
        <v>8000</v>
      </c>
      <c r="I25" s="39">
        <f>AVERAGEIFS(Tableau4[[#All],[Coût variable d’ouverture]],Tableau4[[#All],[Cap%]],A25,Tableau4[[#All],[Fd]],B25,Tableau4[[#All],[Part fixe cible]],C25,Tableau4[[#All],[Scénario]],D25)</f>
        <v>0</v>
      </c>
      <c r="J25" s="40">
        <f>AVERAGEIFS(Tableau4[[#All],[Part fixe observée]],Tableau4[[#All],[Cap%]],A25,Tableau4[[#All],[Fd]],B25,Tableau4[[#All],[Part fixe cible]],C25,Tableau4[[#All],[Scénario]],D25)</f>
        <v>1</v>
      </c>
      <c r="K25" s="39" t="e">
        <f>AVERAGEIFS(Tableau4[[#All],[Demande² observée]],Tableau4[[#All],[Cap%]],A25,Tableau4[[#All],[Fd]],B25,Tableau4[[#All],[Part fixe cible]],C25,Tableau4[[#All],[Scénario]],D25)</f>
        <v>#DIV/0!</v>
      </c>
      <c r="L25" s="39">
        <f>AVERAGEIFS(Tableau4[[#All],[Coût de transport]],Tableau4[[#All],[Cap%]],A25,Tableau4[[#All],[Fd]],B25,Tableau4[[#All],[Part fixe cible]],C25,Tableau4[[#All],[Scénario]],D25)</f>
        <v>23142.201928000002</v>
      </c>
      <c r="M25" s="39">
        <f>AVERAGEIFS(Tableau4[[#All],[Coût de stockage retailers]],Tableau4[[#All],[Cap%]],A25,Tableau4[[#All],[Fd]],B25,Tableau4[[#All],[Part fixe cible]],C25,Tableau4[[#All],[Scénario]],D25)</f>
        <v>10472.088052000001</v>
      </c>
      <c r="N25" s="39">
        <f>AVERAGEIFS(Tableau4[[#All],[Coût de stockage DC]],Tableau4[[#All],[Cap%]],A25,Tableau4[[#All],[Fd]],B25,Tableau4[[#All],[Part fixe cible]],C25,Tableau4[[#All],[Scénario]],D25)</f>
        <v>2096.6718718000002</v>
      </c>
      <c r="O25" s="39">
        <f>AVERAGEIFS(Tableau4[[#All],[Coût de stock de sécurité retailers]],Tableau4[[#All],[Cap%]],A25,Tableau4[[#All],[Fd]],B25,Tableau4[[#All],[Part fixe cible]],C25,Tableau4[[#All],[Scénario]],D25)</f>
        <v>580.9289129</v>
      </c>
      <c r="P25" s="39">
        <f>AVERAGEIFS(Tableau4[[#All],[Coût de stock de sécurité DC]],Tableau4[[#All],[Cap%]],A25,Tableau4[[#All],[Fd]],B25,Tableau4[[#All],[Part fixe cible]],C25,Tableau4[[#All],[Scénario]],D25)</f>
        <v>461.19464659999994</v>
      </c>
      <c r="Q25" s="41">
        <f>AVERAGEIFS(Tableau4[[#All],[Nombre de DC ouverts]],Tableau4[[#All],[Cap%]],A25,Tableau4[[#All],[Fd]],B25,Tableau4[[#All],[Part fixe cible]],C25,Tableau4[[#All],[Scénario]],D25)</f>
        <v>1</v>
      </c>
      <c r="R25" s="40">
        <f>AVERAGEIFS(Tableau4[[#All],[Taux de chargement moyen]],Tableau4[[#All],[Cap%]],A25,Tableau4[[#All],[Fd]],B25,Tableau4[[#All],[Part fixe cible]],C25,Tableau4[[#All],[Scénario]],D25)</f>
        <v>0.95581410380000009</v>
      </c>
      <c r="S25" s="39">
        <f>AVERAGEIFS(Tableau4[[#All],[Temps de résolution (s)]],Tableau4[[#All],[Cap%]],A25,Tableau4[[#All],[Fd]],B25,Tableau4[[#All],[Part fixe cible]],C25,Tableau4[[#All],[Scénario]],D25)</f>
        <v>13</v>
      </c>
      <c r="T25" s="40">
        <f>AVERAGEIFS(Tableau4[[#All],[Gap]],Tableau4[[#All],[Cap%]],A25,Tableau4[[#All],[Fd]],B25,Tableau4[[#All],[Part fixe cible]],C25,Tableau4[[#All],[Scénario]],D25)</f>
        <v>4.642251E-3</v>
      </c>
      <c r="U25" s="40">
        <f>AVERAGEIFS(Tableau4[[#All],[Synergie ]],Tableau4[[#All],[Cap%]],A25,Tableau4[[#All],[Fd]],B25,Tableau4[[#All],[Part fixe cible]],C25,Tableau4[[#All],[Scénario]],3)</f>
        <v>0.29760350233278293</v>
      </c>
    </row>
    <row r="26" spans="1:21" x14ac:dyDescent="0.35">
      <c r="A26" s="48">
        <v>70</v>
      </c>
      <c r="B26" s="48">
        <v>8000</v>
      </c>
      <c r="C26" s="49">
        <v>1</v>
      </c>
      <c r="D26" s="50">
        <v>3</v>
      </c>
      <c r="E26" s="39">
        <f>AVERAGEIFS(Tableau4[[#All],[CInf]],Tableau4[[#All],[Cap%]],A26,Tableau4[[#All],[Fd]],B26,Tableau4[[#All],[Part fixe cible]],C26,Tableau4[[#All],[Scénario]],D26)</f>
        <v>0</v>
      </c>
      <c r="F26" s="39">
        <f>AVERAGEIFS(Tableau4[[#All],[Coût total]],Tableau4[[#All],[Cap%]],A26,Tableau4[[#All],[Fd]],B26,Tableau4[[#All],[Part fixe cible]],C26,Tableau4[[#All],[Scénario]],D26)</f>
        <v>42287.175040000002</v>
      </c>
      <c r="G26" s="39">
        <f>AVERAGEIFS(Tableau4[[#All],[Coût d’ouverture total]],Tableau4[[#All],[Cap%]],A26,Tableau4[[#All],[Fd]],B26,Tableau4[[#All],[Part fixe cible]],C26,Tableau4[[#All],[Scénario]],D26)</f>
        <v>8000</v>
      </c>
      <c r="H26" s="39">
        <f>AVERAGEIFS(Tableau4[[#All],[Coût fixe d’ouverture]],Tableau4[[#All],[Cap%]],A26,Tableau4[[#All],[Fd]],B26,Tableau4[[#All],[Part fixe cible]],C26,Tableau4[[#All],[Scénario]],D26)</f>
        <v>8000</v>
      </c>
      <c r="I26" s="39">
        <f>AVERAGEIFS(Tableau4[[#All],[Coût variable d’ouverture]],Tableau4[[#All],[Cap%]],A26,Tableau4[[#All],[Fd]],B26,Tableau4[[#All],[Part fixe cible]],C26,Tableau4[[#All],[Scénario]],D26)</f>
        <v>0</v>
      </c>
      <c r="J26" s="40">
        <f>AVERAGEIFS(Tableau4[[#All],[Part fixe observée]],Tableau4[[#All],[Cap%]],A26,Tableau4[[#All],[Fd]],B26,Tableau4[[#All],[Part fixe cible]],C26,Tableau4[[#All],[Scénario]],D26)</f>
        <v>1</v>
      </c>
      <c r="K26" s="39" t="e">
        <f>AVERAGEIFS(Tableau4[[#All],[Demande² observée]],Tableau4[[#All],[Cap%]],A26,Tableau4[[#All],[Fd]],B26,Tableau4[[#All],[Part fixe cible]],C26,Tableau4[[#All],[Scénario]],D26)</f>
        <v>#DIV/0!</v>
      </c>
      <c r="L26" s="39">
        <f>AVERAGEIFS(Tableau4[[#All],[Coût de transport]],Tableau4[[#All],[Cap%]],A26,Tableau4[[#All],[Fd]],B26,Tableau4[[#All],[Part fixe cible]],C26,Tableau4[[#All],[Scénario]],D26)</f>
        <v>17917.021358000002</v>
      </c>
      <c r="M26" s="39">
        <f>AVERAGEIFS(Tableau4[[#All],[Coût de stockage retailers]],Tableau4[[#All],[Cap%]],A26,Tableau4[[#All],[Fd]],B26,Tableau4[[#All],[Part fixe cible]],C26,Tableau4[[#All],[Scénario]],D26)</f>
        <v>13231.360782</v>
      </c>
      <c r="N26" s="39">
        <f>AVERAGEIFS(Tableau4[[#All],[Coût de stockage DC]],Tableau4[[#All],[Cap%]],A26,Tableau4[[#All],[Fd]],B26,Tableau4[[#All],[Part fixe cible]],C26,Tableau4[[#All],[Scénario]],D26)</f>
        <v>2096.6705066000004</v>
      </c>
      <c r="O26" s="39">
        <f>AVERAGEIFS(Tableau4[[#All],[Coût de stock de sécurité retailers]],Tableau4[[#All],[Cap%]],A26,Tableau4[[#All],[Fd]],B26,Tableau4[[#All],[Part fixe cible]],C26,Tableau4[[#All],[Scénario]],D26)</f>
        <v>580.9289129</v>
      </c>
      <c r="P26" s="39">
        <f>AVERAGEIFS(Tableau4[[#All],[Coût de stock de sécurité DC]],Tableau4[[#All],[Cap%]],A26,Tableau4[[#All],[Fd]],B26,Tableau4[[#All],[Part fixe cible]],C26,Tableau4[[#All],[Scénario]],D26)</f>
        <v>461.19348089999994</v>
      </c>
      <c r="Q26" s="41">
        <f>AVERAGEIFS(Tableau4[[#All],[Nombre de DC ouverts]],Tableau4[[#All],[Cap%]],A26,Tableau4[[#All],[Fd]],B26,Tableau4[[#All],[Part fixe cible]],C26,Tableau4[[#All],[Scénario]],D26)</f>
        <v>1</v>
      </c>
      <c r="R26" s="40">
        <f>AVERAGEIFS(Tableau4[[#All],[Taux de chargement moyen]],Tableau4[[#All],[Cap%]],A26,Tableau4[[#All],[Fd]],B26,Tableau4[[#All],[Part fixe cible]],C26,Tableau4[[#All],[Scénario]],D26)</f>
        <v>0.90312546360000001</v>
      </c>
      <c r="S26" s="39">
        <f>AVERAGEIFS(Tableau4[[#All],[Temps de résolution (s)]],Tableau4[[#All],[Cap%]],A26,Tableau4[[#All],[Fd]],B26,Tableau4[[#All],[Part fixe cible]],C26,Tableau4[[#All],[Scénario]],D26)</f>
        <v>10.4</v>
      </c>
      <c r="T26" s="40">
        <f>AVERAGEIFS(Tableau4[[#All],[Gap]],Tableau4[[#All],[Cap%]],A26,Tableau4[[#All],[Fd]],B26,Tableau4[[#All],[Part fixe cible]],C26,Tableau4[[#All],[Scénario]],D26)</f>
        <v>5.5957914000067614E-3</v>
      </c>
      <c r="U26" s="40">
        <f>AVERAGEIFS(Tableau4[[#All],[Synergie ]],Tableau4[[#All],[Cap%]],A26,Tableau4[[#All],[Fd]],B26,Tableau4[[#All],[Part fixe cible]],C26,Tableau4[[#All],[Scénario]],3)</f>
        <v>0.32788419027769217</v>
      </c>
    </row>
    <row r="27" spans="1:21" x14ac:dyDescent="0.35">
      <c r="A27" s="48">
        <v>100</v>
      </c>
      <c r="B27" s="48">
        <v>8000</v>
      </c>
      <c r="C27" s="49">
        <v>1</v>
      </c>
      <c r="D27" s="50">
        <v>3</v>
      </c>
      <c r="E27" s="39">
        <f>AVERAGEIFS(Tableau4[[#All],[CInf]],Tableau4[[#All],[Cap%]],A27,Tableau4[[#All],[Fd]],B27,Tableau4[[#All],[Part fixe cible]],C27,Tableau4[[#All],[Scénario]],D27)</f>
        <v>0</v>
      </c>
      <c r="F27" s="39">
        <f>AVERAGEIFS(Tableau4[[#All],[Coût total]],Tableau4[[#All],[Cap%]],A27,Tableau4[[#All],[Fd]],B27,Tableau4[[#All],[Part fixe cible]],C27,Tableau4[[#All],[Scénario]],D27)</f>
        <v>41629.090260000004</v>
      </c>
      <c r="G27" s="39">
        <f>AVERAGEIFS(Tableau4[[#All],[Coût d’ouverture total]],Tableau4[[#All],[Cap%]],A27,Tableau4[[#All],[Fd]],B27,Tableau4[[#All],[Part fixe cible]],C27,Tableau4[[#All],[Scénario]],D27)</f>
        <v>8000</v>
      </c>
      <c r="H27" s="39">
        <f>AVERAGEIFS(Tableau4[[#All],[Coût fixe d’ouverture]],Tableau4[[#All],[Cap%]],A27,Tableau4[[#All],[Fd]],B27,Tableau4[[#All],[Part fixe cible]],C27,Tableau4[[#All],[Scénario]],D27)</f>
        <v>8000</v>
      </c>
      <c r="I27" s="39">
        <f>AVERAGEIFS(Tableau4[[#All],[Coût variable d’ouverture]],Tableau4[[#All],[Cap%]],A27,Tableau4[[#All],[Fd]],B27,Tableau4[[#All],[Part fixe cible]],C27,Tableau4[[#All],[Scénario]],D27)</f>
        <v>0</v>
      </c>
      <c r="J27" s="40">
        <f>AVERAGEIFS(Tableau4[[#All],[Part fixe observée]],Tableau4[[#All],[Cap%]],A27,Tableau4[[#All],[Fd]],B27,Tableau4[[#All],[Part fixe cible]],C27,Tableau4[[#All],[Scénario]],D27)</f>
        <v>1</v>
      </c>
      <c r="K27" s="39" t="e">
        <f>AVERAGEIFS(Tableau4[[#All],[Demande² observée]],Tableau4[[#All],[Cap%]],A27,Tableau4[[#All],[Fd]],B27,Tableau4[[#All],[Part fixe cible]],C27,Tableau4[[#All],[Scénario]],D27)</f>
        <v>#DIV/0!</v>
      </c>
      <c r="L27" s="39">
        <f>AVERAGEIFS(Tableau4[[#All],[Coût de transport]],Tableau4[[#All],[Cap%]],A27,Tableau4[[#All],[Fd]],B27,Tableau4[[#All],[Part fixe cible]],C27,Tableau4[[#All],[Scénario]],D27)</f>
        <v>15236.497194</v>
      </c>
      <c r="M27" s="39">
        <f>AVERAGEIFS(Tableau4[[#All],[Coût de stockage retailers]],Tableau4[[#All],[Cap%]],A27,Tableau4[[#All],[Fd]],B27,Tableau4[[#All],[Part fixe cible]],C27,Tableau4[[#All],[Scénario]],D27)</f>
        <v>15253.790912</v>
      </c>
      <c r="N27" s="39">
        <f>AVERAGEIFS(Tableau4[[#All],[Coût de stockage DC]],Tableau4[[#All],[Cap%]],A27,Tableau4[[#All],[Fd]],B27,Tableau4[[#All],[Part fixe cible]],C27,Tableau4[[#All],[Scénario]],D27)</f>
        <v>2096.6734025999999</v>
      </c>
      <c r="O27" s="39">
        <f>AVERAGEIFS(Tableau4[[#All],[Coût de stock de sécurité retailers]],Tableau4[[#All],[Cap%]],A27,Tableau4[[#All],[Fd]],B27,Tableau4[[#All],[Part fixe cible]],C27,Tableau4[[#All],[Scénario]],D27)</f>
        <v>580.9289129</v>
      </c>
      <c r="P27" s="39">
        <f>AVERAGEIFS(Tableau4[[#All],[Coût de stock de sécurité DC]],Tableau4[[#All],[Cap%]],A27,Tableau4[[#All],[Fd]],B27,Tableau4[[#All],[Part fixe cible]],C27,Tableau4[[#All],[Scénario]],D27)</f>
        <v>461.19983647999999</v>
      </c>
      <c r="Q27" s="41">
        <f>AVERAGEIFS(Tableau4[[#All],[Nombre de DC ouverts]],Tableau4[[#All],[Cap%]],A27,Tableau4[[#All],[Fd]],B27,Tableau4[[#All],[Part fixe cible]],C27,Tableau4[[#All],[Scénario]],D27)</f>
        <v>1</v>
      </c>
      <c r="R27" s="40">
        <f>AVERAGEIFS(Tableau4[[#All],[Taux de chargement moyen]],Tableau4[[#All],[Cap%]],A27,Tableau4[[#All],[Fd]],B27,Tableau4[[#All],[Part fixe cible]],C27,Tableau4[[#All],[Scénario]],D27)</f>
        <v>0.58424257560000004</v>
      </c>
      <c r="S27" s="39">
        <f>AVERAGEIFS(Tableau4[[#All],[Temps de résolution (s)]],Tableau4[[#All],[Cap%]],A27,Tableau4[[#All],[Fd]],B27,Tableau4[[#All],[Part fixe cible]],C27,Tableau4[[#All],[Scénario]],D27)</f>
        <v>11</v>
      </c>
      <c r="T27" s="40">
        <f>AVERAGEIFS(Tableau4[[#All],[Gap]],Tableau4[[#All],[Cap%]],A27,Tableau4[[#All],[Fd]],B27,Tableau4[[#All],[Part fixe cible]],C27,Tableau4[[#All],[Scénario]],D27)</f>
        <v>5.7835251999999986E-3</v>
      </c>
      <c r="U27" s="40">
        <f>AVERAGEIFS(Tableau4[[#All],[Synergie ]],Tableau4[[#All],[Cap%]],A27,Tableau4[[#All],[Fd]],B27,Tableau4[[#All],[Part fixe cible]],C27,Tableau4[[#All],[Scénario]],3)</f>
        <v>0.33759050820929676</v>
      </c>
    </row>
    <row r="28" spans="1:21" x14ac:dyDescent="0.35">
      <c r="A28" s="48">
        <v>40</v>
      </c>
      <c r="B28" s="48">
        <v>4000</v>
      </c>
      <c r="C28" s="49">
        <v>1</v>
      </c>
      <c r="D28" s="50">
        <v>3</v>
      </c>
      <c r="E28" s="39">
        <f>AVERAGEIFS(Tableau4[[#All],[CInf]],Tableau4[[#All],[Cap%]],A28,Tableau4[[#All],[Fd]],B28,Tableau4[[#All],[Part fixe cible]],C28,Tableau4[[#All],[Scénario]],D28)</f>
        <v>0</v>
      </c>
      <c r="F28" s="39">
        <f>AVERAGEIFS(Tableau4[[#All],[Coût total]],Tableau4[[#All],[Cap%]],A28,Tableau4[[#All],[Fd]],B28,Tableau4[[#All],[Part fixe cible]],C28,Tableau4[[#All],[Scénario]],D28)</f>
        <v>39138.397777999999</v>
      </c>
      <c r="G28" s="39">
        <f>AVERAGEIFS(Tableau4[[#All],[Coût d’ouverture total]],Tableau4[[#All],[Cap%]],A28,Tableau4[[#All],[Fd]],B28,Tableau4[[#All],[Part fixe cible]],C28,Tableau4[[#All],[Scénario]],D28)</f>
        <v>8000</v>
      </c>
      <c r="H28" s="39">
        <f>AVERAGEIFS(Tableau4[[#All],[Coût fixe d’ouverture]],Tableau4[[#All],[Cap%]],A28,Tableau4[[#All],[Fd]],B28,Tableau4[[#All],[Part fixe cible]],C28,Tableau4[[#All],[Scénario]],D28)</f>
        <v>8000</v>
      </c>
      <c r="I28" s="39">
        <f>AVERAGEIFS(Tableau4[[#All],[Coût variable d’ouverture]],Tableau4[[#All],[Cap%]],A28,Tableau4[[#All],[Fd]],B28,Tableau4[[#All],[Part fixe cible]],C28,Tableau4[[#All],[Scénario]],D28)</f>
        <v>0</v>
      </c>
      <c r="J28" s="40">
        <f>AVERAGEIFS(Tableau4[[#All],[Part fixe observée]],Tableau4[[#All],[Cap%]],A28,Tableau4[[#All],[Fd]],B28,Tableau4[[#All],[Part fixe cible]],C28,Tableau4[[#All],[Scénario]],D28)</f>
        <v>1</v>
      </c>
      <c r="K28" s="39" t="e">
        <f>AVERAGEIFS(Tableau4[[#All],[Demande² observée]],Tableau4[[#All],[Cap%]],A28,Tableau4[[#All],[Fd]],B28,Tableau4[[#All],[Part fixe cible]],C28,Tableau4[[#All],[Scénario]],D28)</f>
        <v>#DIV/0!</v>
      </c>
      <c r="L28" s="39">
        <f>AVERAGEIFS(Tableau4[[#All],[Coût de transport]],Tableau4[[#All],[Cap%]],A28,Tableau4[[#All],[Fd]],B28,Tableau4[[#All],[Part fixe cible]],C28,Tableau4[[#All],[Scénario]],D28)</f>
        <v>16992.930801999999</v>
      </c>
      <c r="M28" s="39">
        <f>AVERAGEIFS(Tableau4[[#All],[Coût de stockage retailers]],Tableau4[[#All],[Cap%]],A28,Tableau4[[#All],[Fd]],B28,Tableau4[[#All],[Part fixe cible]],C28,Tableau4[[#All],[Scénario]],D28)</f>
        <v>9961.9213789999994</v>
      </c>
      <c r="N28" s="39">
        <f>AVERAGEIFS(Tableau4[[#All],[Coût de stockage DC]],Tableau4[[#All],[Cap%]],A28,Tableau4[[#All],[Fd]],B28,Tableau4[[#All],[Part fixe cible]],C28,Tableau4[[#All],[Scénario]],D28)</f>
        <v>2954.0544748000002</v>
      </c>
      <c r="O28" s="39">
        <f>AVERAGEIFS(Tableau4[[#All],[Coût de stock de sécurité retailers]],Tableau4[[#All],[Cap%]],A28,Tableau4[[#All],[Fd]],B28,Tableau4[[#All],[Part fixe cible]],C28,Tableau4[[#All],[Scénario]],D28)</f>
        <v>580.9289129</v>
      </c>
      <c r="P28" s="39">
        <f>AVERAGEIFS(Tableau4[[#All],[Coût de stock de sécurité DC]],Tableau4[[#All],[Cap%]],A28,Tableau4[[#All],[Fd]],B28,Tableau4[[#All],[Part fixe cible]],C28,Tableau4[[#All],[Scénario]],D28)</f>
        <v>648.56220705999999</v>
      </c>
      <c r="Q28" s="41">
        <f>AVERAGEIFS(Tableau4[[#All],[Nombre de DC ouverts]],Tableau4[[#All],[Cap%]],A28,Tableau4[[#All],[Fd]],B28,Tableau4[[#All],[Part fixe cible]],C28,Tableau4[[#All],[Scénario]],D28)</f>
        <v>2</v>
      </c>
      <c r="R28" s="40">
        <f>AVERAGEIFS(Tableau4[[#All],[Taux de chargement moyen]],Tableau4[[#All],[Cap%]],A28,Tableau4[[#All],[Fd]],B28,Tableau4[[#All],[Part fixe cible]],C28,Tableau4[[#All],[Scénario]],D28)</f>
        <v>0.90932866940000012</v>
      </c>
      <c r="S28" s="39">
        <f>AVERAGEIFS(Tableau4[[#All],[Temps de résolution (s)]],Tableau4[[#All],[Cap%]],A28,Tableau4[[#All],[Fd]],B28,Tableau4[[#All],[Part fixe cible]],C28,Tableau4[[#All],[Scénario]],D28)</f>
        <v>34.200000000000003</v>
      </c>
      <c r="T28" s="40">
        <f>AVERAGEIFS(Tableau4[[#All],[Gap]],Tableau4[[#All],[Cap%]],A28,Tableau4[[#All],[Fd]],B28,Tableau4[[#All],[Part fixe cible]],C28,Tableau4[[#All],[Scénario]],D28)</f>
        <v>7.5366584E-3</v>
      </c>
      <c r="U28" s="40">
        <f>AVERAGEIFS(Tableau4[[#All],[Synergie ]],Tableau4[[#All],[Cap%]],A28,Tableau4[[#All],[Fd]],B28,Tableau4[[#All],[Part fixe cible]],C28,Tableau4[[#All],[Scénario]],3)</f>
        <v>0.29769455609573864</v>
      </c>
    </row>
    <row r="29" spans="1:21" x14ac:dyDescent="0.35">
      <c r="A29" s="46">
        <v>70</v>
      </c>
      <c r="B29" s="46">
        <v>500</v>
      </c>
      <c r="C29" s="47">
        <v>0.4</v>
      </c>
      <c r="D29" s="46">
        <v>3</v>
      </c>
      <c r="E29">
        <f>AVERAGEIFS(Tableau4[[#All],[CInf]],Tableau4[[#All],[Cap%]],A29,Tableau4[[#All],[Fd]],B29,Tableau4[[#All],[Part fixe cible]],C29,Tableau4[[#All],[Scénario]],D29)</f>
        <v>19.63187963</v>
      </c>
      <c r="F29">
        <f>AVERAGEIFS(Tableau4[[#All],[Coût total]],Tableau4[[#All],[Cap%]],A29,Tableau4[[#All],[Fd]],B29,Tableau4[[#All],[Part fixe cible]],C29,Tableau4[[#All],[Scénario]],D29)</f>
        <v>33490.907892000003</v>
      </c>
      <c r="G29">
        <f>AVERAGEIFS(Tableau4[[#All],[Coût d’ouverture total]],Tableau4[[#All],[Cap%]],A29,Tableau4[[#All],[Fd]],B29,Tableau4[[#All],[Part fixe cible]],C29,Tableau4[[#All],[Scénario]],D29)</f>
        <v>7836.0978464</v>
      </c>
      <c r="H29">
        <f>AVERAGEIFS(Tableau4[[#All],[Coût fixe d’ouverture]],Tableau4[[#All],[Cap%]],A29,Tableau4[[#All],[Fd]],B29,Tableau4[[#All],[Part fixe cible]],C29,Tableau4[[#All],[Scénario]],D29)</f>
        <v>2300</v>
      </c>
      <c r="I29">
        <f>AVERAGEIFS(Tableau4[[#All],[Coût variable d’ouverture]],Tableau4[[#All],[Cap%]],A29,Tableau4[[#All],[Fd]],B29,Tableau4[[#All],[Part fixe cible]],C29,Tableau4[[#All],[Scénario]],D29)</f>
        <v>5536.0978464</v>
      </c>
      <c r="J29" s="1">
        <f>AVERAGEIFS(Tableau4[[#All],[Part fixe observée]],Tableau4[[#All],[Cap%]],A29,Tableau4[[#All],[Fd]],B29,Tableau4[[#All],[Part fixe cible]],C29,Tableau4[[#All],[Scénario]],D29)</f>
        <v>0.29309886760000003</v>
      </c>
      <c r="K29">
        <f>AVERAGEIFS(Tableau4[[#All],[Demande² observée]],Tableau4[[#All],[Cap%]],A29,Tableau4[[#All],[Fd]],B29,Tableau4[[#All],[Part fixe cible]],C29,Tableau4[[#All],[Scénario]],D29)</f>
        <v>281.57589382000003</v>
      </c>
      <c r="L29">
        <f>AVERAGEIFS(Tableau4[[#All],[Coût de transport]],Tableau4[[#All],[Cap%]],A29,Tableau4[[#All],[Fd]],B29,Tableau4[[#All],[Part fixe cible]],C29,Tableau4[[#All],[Scénario]],D29)</f>
        <v>10088.1185738</v>
      </c>
      <c r="M29">
        <f>AVERAGEIFS(Tableau4[[#All],[Coût de stockage retailers]],Tableau4[[#All],[Cap%]],A29,Tableau4[[#All],[Fd]],B29,Tableau4[[#All],[Part fixe cible]],C29,Tableau4[[#All],[Scénario]],D29)</f>
        <v>9562.6713305999983</v>
      </c>
      <c r="N29">
        <f>AVERAGEIFS(Tableau4[[#All],[Coût de stockage DC]],Tableau4[[#All],[Cap%]],A29,Tableau4[[#All],[Fd]],B29,Tableau4[[#All],[Part fixe cible]],C29,Tableau4[[#All],[Scénario]],D29)</f>
        <v>4448.5532699999994</v>
      </c>
      <c r="O29">
        <f>AVERAGEIFS(Tableau4[[#All],[Coût de stock de sécurité retailers]],Tableau4[[#All],[Cap%]],A29,Tableau4[[#All],[Fd]],B29,Tableau4[[#All],[Part fixe cible]],C29,Tableau4[[#All],[Scénario]],D29)</f>
        <v>580.9289129</v>
      </c>
      <c r="P29">
        <f>AVERAGEIFS(Tableau4[[#All],[Coût de stock de sécurité DC]],Tableau4[[#All],[Cap%]],A29,Tableau4[[#All],[Fd]],B29,Tableau4[[#All],[Part fixe cible]],C29,Tableau4[[#All],[Scénario]],D29)</f>
        <v>974.53795721999995</v>
      </c>
      <c r="Q29" s="38">
        <f>AVERAGEIFS(Tableau4[[#All],[Nombre de DC ouverts]],Tableau4[[#All],[Cap%]],A29,Tableau4[[#All],[Fd]],B29,Tableau4[[#All],[Part fixe cible]],C29,Tableau4[[#All],[Scénario]],D29)</f>
        <v>4.5999999999999996</v>
      </c>
      <c r="R29" s="1">
        <f>AVERAGEIFS(Tableau4[[#All],[Taux de chargement moyen]],Tableau4[[#All],[Cap%]],A29,Tableau4[[#All],[Fd]],B29,Tableau4[[#All],[Part fixe cible]],C29,Tableau4[[#All],[Scénario]],D29)</f>
        <v>0.65310318840000003</v>
      </c>
      <c r="S29">
        <f>AVERAGEIFS(Tableau4[[#All],[Temps de résolution (s)]],Tableau4[[#All],[Cap%]],A29,Tableau4[[#All],[Fd]],B29,Tableau4[[#All],[Part fixe cible]],C29,Tableau4[[#All],[Scénario]],D29)</f>
        <v>300</v>
      </c>
      <c r="T29" s="1">
        <f>AVERAGEIFS(Tableau4[[#All],[Gap]],Tableau4[[#All],[Cap%]],A29,Tableau4[[#All],[Fd]],B29,Tableau4[[#All],[Part fixe cible]],C29,Tableau4[[#All],[Scénario]],D29)</f>
        <v>3.95305356E-2</v>
      </c>
      <c r="U29" s="1">
        <f>AVERAGEIFS(Tableau4[[#All],[Synergie ]],Tableau4[[#All],[Cap%]],A29,Tableau4[[#All],[Fd]],B29,Tableau4[[#All],[Part fixe cible]],C29,Tableau4[[#All],[Scénario]],3)</f>
        <v>0.28257471066203865</v>
      </c>
    </row>
    <row r="30" spans="1:21" x14ac:dyDescent="0.35">
      <c r="A30" s="46">
        <v>40</v>
      </c>
      <c r="B30" s="46">
        <v>1000</v>
      </c>
      <c r="C30" s="47">
        <v>0.6</v>
      </c>
      <c r="D30" s="46">
        <v>3</v>
      </c>
      <c r="E30">
        <f>AVERAGEIFS(Tableau4[[#All],[CInf]],Tableau4[[#All],[Cap%]],A30,Tableau4[[#All],[Fd]],B30,Tableau4[[#All],[Part fixe cible]],C30,Tableau4[[#All],[Scénario]],D30)</f>
        <v>14.315891013999998</v>
      </c>
      <c r="F30">
        <f>AVERAGEIFS(Tableau4[[#All],[Coût total]],Tableau4[[#All],[Cap%]],A30,Tableau4[[#All],[Fd]],B30,Tableau4[[#All],[Part fixe cible]],C30,Tableau4[[#All],[Scénario]],D30)</f>
        <v>34051.431722000001</v>
      </c>
      <c r="G30">
        <f>AVERAGEIFS(Tableau4[[#All],[Coût d’ouverture total]],Tableau4[[#All],[Cap%]],A30,Tableau4[[#All],[Fd]],B30,Tableau4[[#All],[Part fixe cible]],C30,Tableau4[[#All],[Scénario]],D30)</f>
        <v>7772.9823237999999</v>
      </c>
      <c r="H30">
        <f>AVERAGEIFS(Tableau4[[#All],[Coût fixe d’ouverture]],Tableau4[[#All],[Cap%]],A30,Tableau4[[#All],[Fd]],B30,Tableau4[[#All],[Part fixe cible]],C30,Tableau4[[#All],[Scénario]],D30)</f>
        <v>4000</v>
      </c>
      <c r="I30">
        <f>AVERAGEIFS(Tableau4[[#All],[Coût variable d’ouverture]],Tableau4[[#All],[Cap%]],A30,Tableau4[[#All],[Fd]],B30,Tableau4[[#All],[Part fixe cible]],C30,Tableau4[[#All],[Scénario]],D30)</f>
        <v>3772.9823237999999</v>
      </c>
      <c r="J30" s="1">
        <f>AVERAGEIFS(Tableau4[[#All],[Part fixe observée]],Tableau4[[#All],[Cap%]],A30,Tableau4[[#All],[Fd]],B30,Tableau4[[#All],[Part fixe cible]],C30,Tableau4[[#All],[Scénario]],D30)</f>
        <v>0.514220118</v>
      </c>
      <c r="K30">
        <f>AVERAGEIFS(Tableau4[[#All],[Demande² observée]],Tableau4[[#All],[Cap%]],A30,Tableau4[[#All],[Fd]],B30,Tableau4[[#All],[Part fixe cible]],C30,Tableau4[[#All],[Scénario]],D30)</f>
        <v>262.38179698000005</v>
      </c>
      <c r="L30">
        <f>AVERAGEIFS(Tableau4[[#All],[Coût de transport]],Tableau4[[#All],[Cap%]],A30,Tableau4[[#All],[Fd]],B30,Tableau4[[#All],[Part fixe cible]],C30,Tableau4[[#All],[Scénario]],D30)</f>
        <v>11722.778452</v>
      </c>
      <c r="M30">
        <f>AVERAGEIFS(Tableau4[[#All],[Coût de stockage retailers]],Tableau4[[#All],[Cap%]],A30,Tableau4[[#All],[Fd]],B30,Tableau4[[#All],[Part fixe cible]],C30,Tableau4[[#All],[Scénario]],D30)</f>
        <v>8918.4510956000013</v>
      </c>
      <c r="N30">
        <f>AVERAGEIFS(Tableau4[[#All],[Coût de stockage DC]],Tableau4[[#All],[Cap%]],A30,Tableau4[[#All],[Fd]],B30,Tableau4[[#All],[Part fixe cible]],C30,Tableau4[[#All],[Scénario]],D30)</f>
        <v>4146.7279134</v>
      </c>
      <c r="O30">
        <f>AVERAGEIFS(Tableau4[[#All],[Coût de stock de sécurité retailers]],Tableau4[[#All],[Cap%]],A30,Tableau4[[#All],[Fd]],B30,Tableau4[[#All],[Part fixe cible]],C30,Tableau4[[#All],[Scénario]],D30)</f>
        <v>580.9289129</v>
      </c>
      <c r="P30">
        <f>AVERAGEIFS(Tableau4[[#All],[Coût de stock de sécurité DC]],Tableau4[[#All],[Cap%]],A30,Tableau4[[#All],[Fd]],B30,Tableau4[[#All],[Part fixe cible]],C30,Tableau4[[#All],[Scénario]],D30)</f>
        <v>909.56302380000011</v>
      </c>
      <c r="Q30" s="38">
        <f>AVERAGEIFS(Tableau4[[#All],[Nombre de DC ouverts]],Tableau4[[#All],[Cap%]],A30,Tableau4[[#All],[Fd]],B30,Tableau4[[#All],[Part fixe cible]],C30,Tableau4[[#All],[Scénario]],D30)</f>
        <v>4</v>
      </c>
      <c r="R30" s="1">
        <f>AVERAGEIFS(Tableau4[[#All],[Taux de chargement moyen]],Tableau4[[#All],[Cap%]],A30,Tableau4[[#All],[Fd]],B30,Tableau4[[#All],[Part fixe cible]],C30,Tableau4[[#All],[Scénario]],D30)</f>
        <v>0.81468742679999995</v>
      </c>
      <c r="S30">
        <f>AVERAGEIFS(Tableau4[[#All],[Temps de résolution (s)]],Tableau4[[#All],[Cap%]],A30,Tableau4[[#All],[Fd]],B30,Tableau4[[#All],[Part fixe cible]],C30,Tableau4[[#All],[Scénario]],D30)</f>
        <v>271.60000000000002</v>
      </c>
      <c r="T30" s="1">
        <f>AVERAGEIFS(Tableau4[[#All],[Gap]],Tableau4[[#All],[Cap%]],A30,Tableau4[[#All],[Fd]],B30,Tableau4[[#All],[Part fixe cible]],C30,Tableau4[[#All],[Scénario]],D30)</f>
        <v>1.7743193600000002E-2</v>
      </c>
      <c r="U30" s="1">
        <f>AVERAGEIFS(Tableau4[[#All],[Synergie ]],Tableau4[[#All],[Cap%]],A30,Tableau4[[#All],[Fd]],B30,Tableau4[[#All],[Part fixe cible]],C30,Tableau4[[#All],[Scénario]],3)</f>
        <v>0.2957304091633664</v>
      </c>
    </row>
    <row r="31" spans="1:21" x14ac:dyDescent="0.35">
      <c r="A31" s="51">
        <v>70</v>
      </c>
      <c r="B31" s="51">
        <v>2000</v>
      </c>
      <c r="C31" s="52">
        <v>0.6</v>
      </c>
      <c r="D31" s="51">
        <v>3</v>
      </c>
      <c r="E31">
        <f>AVERAGEIFS(Tableau4[[#All],[CInf]],Tableau4[[#All],[Cap%]],A31,Tableau4[[#All],[Fd]],B31,Tableau4[[#All],[Part fixe cible]],C31,Tableau4[[#All],[Scénario]],D31)</f>
        <v>20.231596013999997</v>
      </c>
      <c r="F31">
        <f>AVERAGEIFS(Tableau4[[#All],[Coût total]],Tableau4[[#All],[Cap%]],A31,Tableau4[[#All],[Fd]],B31,Tableau4[[#All],[Part fixe cible]],C31,Tableau4[[#All],[Scénario]],D31)</f>
        <v>37835.728757999997</v>
      </c>
      <c r="G31">
        <f>AVERAGEIFS(Tableau4[[#All],[Coût d’ouverture total]],Tableau4[[#All],[Cap%]],A31,Tableau4[[#All],[Fd]],B31,Tableau4[[#All],[Part fixe cible]],C31,Tableau4[[#All],[Scénario]],D31)</f>
        <v>7762.1954712000006</v>
      </c>
      <c r="H31">
        <f>AVERAGEIFS(Tableau4[[#All],[Coût fixe d’ouverture]],Tableau4[[#All],[Cap%]],A31,Tableau4[[#All],[Fd]],B31,Tableau4[[#All],[Part fixe cible]],C31,Tableau4[[#All],[Scénario]],D31)</f>
        <v>4000</v>
      </c>
      <c r="I31">
        <f>AVERAGEIFS(Tableau4[[#All],[Coût variable d’ouverture]],Tableau4[[#All],[Cap%]],A31,Tableau4[[#All],[Fd]],B31,Tableau4[[#All],[Part fixe cible]],C31,Tableau4[[#All],[Scénario]],D31)</f>
        <v>3762.1954711999997</v>
      </c>
      <c r="J31" s="1">
        <f>AVERAGEIFS(Tableau4[[#All],[Part fixe observée]],Tableau4[[#All],[Cap%]],A31,Tableau4[[#All],[Fd]],B31,Tableau4[[#All],[Part fixe cible]],C31,Tableau4[[#All],[Scénario]],D31)</f>
        <v>0.5153233906000001</v>
      </c>
      <c r="K31">
        <f>AVERAGEIFS(Tableau4[[#All],[Demande² observée]],Tableau4[[#All],[Cap%]],A31,Tableau4[[#All],[Fd]],B31,Tableau4[[#All],[Part fixe cible]],C31,Tableau4[[#All],[Scénario]],D31)</f>
        <v>185.96903154</v>
      </c>
      <c r="L31">
        <f>AVERAGEIFS(Tableau4[[#All],[Coût de transport]],Tableau4[[#All],[Cap%]],A31,Tableau4[[#All],[Fd]],B31,Tableau4[[#All],[Part fixe cible]],C31,Tableau4[[#All],[Scénario]],D31)</f>
        <v>14010.613949999999</v>
      </c>
      <c r="M31">
        <f>AVERAGEIFS(Tableau4[[#All],[Coût de stockage retailers]],Tableau4[[#All],[Cap%]],A31,Tableau4[[#All],[Fd]],B31,Tableau4[[#All],[Part fixe cible]],C31,Tableau4[[#All],[Scénario]],D31)</f>
        <v>11897.561482000001</v>
      </c>
      <c r="N31">
        <f>AVERAGEIFS(Tableau4[[#All],[Coût de stockage DC]],Tableau4[[#All],[Cap%]],A31,Tableau4[[#All],[Fd]],B31,Tableau4[[#All],[Part fixe cible]],C31,Tableau4[[#All],[Scénario]],D31)</f>
        <v>2939.8408260000001</v>
      </c>
      <c r="O31">
        <f>AVERAGEIFS(Tableau4[[#All],[Coût de stock de sécurité retailers]],Tableau4[[#All],[Cap%]],A31,Tableau4[[#All],[Fd]],B31,Tableau4[[#All],[Part fixe cible]],C31,Tableau4[[#All],[Scénario]],D31)</f>
        <v>580.9289129</v>
      </c>
      <c r="P31">
        <f>AVERAGEIFS(Tableau4[[#All],[Coût de stock de sécurité DC]],Tableau4[[#All],[Cap%]],A31,Tableau4[[#All],[Fd]],B31,Tableau4[[#All],[Part fixe cible]],C31,Tableau4[[#All],[Scénario]],D31)</f>
        <v>644.58811858000001</v>
      </c>
      <c r="Q31" s="38">
        <f>AVERAGEIFS(Tableau4[[#All],[Nombre de DC ouverts]],Tableau4[[#All],[Cap%]],A31,Tableau4[[#All],[Fd]],B31,Tableau4[[#All],[Part fixe cible]],C31,Tableau4[[#All],[Scénario]],D31)</f>
        <v>2</v>
      </c>
      <c r="R31" s="1">
        <f>AVERAGEIFS(Tableau4[[#All],[Taux de chargement moyen]],Tableau4[[#All],[Cap%]],A31,Tableau4[[#All],[Fd]],B31,Tableau4[[#All],[Part fixe cible]],C31,Tableau4[[#All],[Scénario]],D31)</f>
        <v>0.81211522659999991</v>
      </c>
      <c r="S31">
        <f>AVERAGEIFS(Tableau4[[#All],[Temps de résolution (s)]],Tableau4[[#All],[Cap%]],A31,Tableau4[[#All],[Fd]],B31,Tableau4[[#All],[Part fixe cible]],C31,Tableau4[[#All],[Scénario]],D31)</f>
        <v>220</v>
      </c>
      <c r="T31" s="1">
        <f>AVERAGEIFS(Tableau4[[#All],[Gap]],Tableau4[[#All],[Cap%]],A31,Tableau4[[#All],[Fd]],B31,Tableau4[[#All],[Part fixe cible]],C31,Tableau4[[#All],[Scénario]],D31)</f>
        <v>2.7805397799999999E-2</v>
      </c>
      <c r="U31" s="1">
        <f>AVERAGEIFS(Tableau4[[#All],[Synergie ]],Tableau4[[#All],[Cap%]],A31,Tableau4[[#All],[Fd]],B31,Tableau4[[#All],[Part fixe cible]],C31,Tableau4[[#All],[Scénario]],3)</f>
        <v>0.30442027559420576</v>
      </c>
    </row>
    <row r="32" spans="1:21" x14ac:dyDescent="0.35">
      <c r="A32" s="46">
        <v>100</v>
      </c>
      <c r="B32" s="46">
        <v>2000</v>
      </c>
      <c r="C32" s="47">
        <v>0.6</v>
      </c>
      <c r="D32" s="46">
        <v>3</v>
      </c>
      <c r="E32">
        <f>AVERAGEIFS(Tableau4[[#All],[CInf]],Tableau4[[#All],[Cap%]],A32,Tableau4[[#All],[Fd]],B32,Tableau4[[#All],[Part fixe cible]],C32,Tableau4[[#All],[Scénario]],D32)</f>
        <v>20.242005551999998</v>
      </c>
      <c r="F32">
        <f>AVERAGEIFS(Tableau4[[#All],[Coût total]],Tableau4[[#All],[Cap%]],A32,Tableau4[[#All],[Fd]],B32,Tableau4[[#All],[Part fixe cible]],C32,Tableau4[[#All],[Scénario]],D32)</f>
        <v>37718.315748000008</v>
      </c>
      <c r="G32">
        <f>AVERAGEIFS(Tableau4[[#All],[Coût d’ouverture total]],Tableau4[[#All],[Cap%]],A32,Tableau4[[#All],[Fd]],B32,Tableau4[[#All],[Part fixe cible]],C32,Tableau4[[#All],[Scénario]],D32)</f>
        <v>7713.5341956000002</v>
      </c>
      <c r="H32">
        <f>AVERAGEIFS(Tableau4[[#All],[Coût fixe d’ouverture]],Tableau4[[#All],[Cap%]],A32,Tableau4[[#All],[Fd]],B32,Tableau4[[#All],[Part fixe cible]],C32,Tableau4[[#All],[Scénario]],D32)</f>
        <v>4000</v>
      </c>
      <c r="I32">
        <f>AVERAGEIFS(Tableau4[[#All],[Coût variable d’ouverture]],Tableau4[[#All],[Cap%]],A32,Tableau4[[#All],[Fd]],B32,Tableau4[[#All],[Part fixe cible]],C32,Tableau4[[#All],[Scénario]],D32)</f>
        <v>3713.5341956000002</v>
      </c>
      <c r="J32" s="1">
        <f>AVERAGEIFS(Tableau4[[#All],[Part fixe observée]],Tableau4[[#All],[Cap%]],A32,Tableau4[[#All],[Fd]],B32,Tableau4[[#All],[Part fixe cible]],C32,Tableau4[[#All],[Scénario]],D32)</f>
        <v>0.50789208819999998</v>
      </c>
      <c r="K32">
        <f>AVERAGEIFS(Tableau4[[#All],[Demande² observée]],Tableau4[[#All],[Cap%]],A32,Tableau4[[#All],[Fd]],B32,Tableau4[[#All],[Part fixe cible]],C32,Tableau4[[#All],[Scénario]],D32)</f>
        <v>183.35161174000001</v>
      </c>
      <c r="L32">
        <f>AVERAGEIFS(Tableau4[[#All],[Coût de transport]],Tableau4[[#All],[Cap%]],A32,Tableau4[[#All],[Fd]],B32,Tableau4[[#All],[Part fixe cible]],C32,Tableau4[[#All],[Scénario]],D32)</f>
        <v>12927.145242000002</v>
      </c>
      <c r="M32">
        <f>AVERAGEIFS(Tableau4[[#All],[Coût de stockage retailers]],Tableau4[[#All],[Cap%]],A32,Tableau4[[#All],[Fd]],B32,Tableau4[[#All],[Part fixe cible]],C32,Tableau4[[#All],[Scénario]],D32)</f>
        <v>12962.478933999999</v>
      </c>
      <c r="N32">
        <f>AVERAGEIFS(Tableau4[[#All],[Coût de stockage DC]],Tableau4[[#All],[Cap%]],A32,Tableau4[[#All],[Fd]],B32,Tableau4[[#All],[Part fixe cible]],C32,Tableau4[[#All],[Scénario]],D32)</f>
        <v>2898.5565425999998</v>
      </c>
      <c r="O32">
        <f>AVERAGEIFS(Tableau4[[#All],[Coût de stock de sécurité retailers]],Tableau4[[#All],[Cap%]],A32,Tableau4[[#All],[Fd]],B32,Tableau4[[#All],[Part fixe cible]],C32,Tableau4[[#All],[Scénario]],D32)</f>
        <v>580.9289129</v>
      </c>
      <c r="P32">
        <f>AVERAGEIFS(Tableau4[[#All],[Coût de stock de sécurité DC]],Tableau4[[#All],[Cap%]],A32,Tableau4[[#All],[Fd]],B32,Tableau4[[#All],[Part fixe cible]],C32,Tableau4[[#All],[Scénario]],D32)</f>
        <v>635.67192325999997</v>
      </c>
      <c r="Q32" s="38">
        <f>AVERAGEIFS(Tableau4[[#All],[Nombre de DC ouverts]],Tableau4[[#All],[Cap%]],A32,Tableau4[[#All],[Fd]],B32,Tableau4[[#All],[Part fixe cible]],C32,Tableau4[[#All],[Scénario]],D32)</f>
        <v>2</v>
      </c>
      <c r="R32" s="1">
        <f>AVERAGEIFS(Tableau4[[#All],[Taux de chargement moyen]],Tableau4[[#All],[Cap%]],A32,Tableau4[[#All],[Fd]],B32,Tableau4[[#All],[Part fixe cible]],C32,Tableau4[[#All],[Scénario]],D32)</f>
        <v>0.49763232300000004</v>
      </c>
      <c r="S32">
        <f>AVERAGEIFS(Tableau4[[#All],[Temps de résolution (s)]],Tableau4[[#All],[Cap%]],A32,Tableau4[[#All],[Fd]],B32,Tableau4[[#All],[Part fixe cible]],C32,Tableau4[[#All],[Scénario]],D32)</f>
        <v>249.6</v>
      </c>
      <c r="T32" s="1">
        <f>AVERAGEIFS(Tableau4[[#All],[Gap]],Tableau4[[#All],[Cap%]],A32,Tableau4[[#All],[Fd]],B32,Tableau4[[#All],[Part fixe cible]],C32,Tableau4[[#All],[Scénario]],D32)</f>
        <v>4.6567946799999996E-2</v>
      </c>
      <c r="U32" s="1">
        <f>AVERAGEIFS(Tableau4[[#All],[Synergie ]],Tableau4[[#All],[Cap%]],A32,Tableau4[[#All],[Fd]],B32,Tableau4[[#All],[Part fixe cible]],C32,Tableau4[[#All],[Scénario]],3)</f>
        <v>0.30583959330532012</v>
      </c>
    </row>
    <row r="33" spans="1:21" x14ac:dyDescent="0.35">
      <c r="A33" s="51">
        <v>10</v>
      </c>
      <c r="B33" s="51">
        <v>1000</v>
      </c>
      <c r="C33" s="52">
        <v>0.8</v>
      </c>
      <c r="D33" s="51">
        <v>3</v>
      </c>
      <c r="E33">
        <f>AVERAGEIFS(Tableau4[[#All],[CInf]],Tableau4[[#All],[Cap%]],A33,Tableau4[[#All],[Fd]],B33,Tableau4[[#All],[Part fixe cible]],C33,Tableau4[[#All],[Scénario]],D33)</f>
        <v>5.7486872884000002</v>
      </c>
      <c r="F33">
        <f>AVERAGEIFS(Tableau4[[#All],[Coût total]],Tableau4[[#All],[Cap%]],A33,Tableau4[[#All],[Fd]],B33,Tableau4[[#All],[Part fixe cible]],C33,Tableau4[[#All],[Scénario]],D33)</f>
        <v>33702.530652000001</v>
      </c>
      <c r="G33">
        <f>AVERAGEIFS(Tableau4[[#All],[Coût d’ouverture total]],Tableau4[[#All],[Cap%]],A33,Tableau4[[#All],[Fd]],B33,Tableau4[[#All],[Part fixe cible]],C33,Tableau4[[#All],[Scénario]],D33)</f>
        <v>7619.1225814000009</v>
      </c>
      <c r="H33">
        <f>AVERAGEIFS(Tableau4[[#All],[Coût fixe d’ouverture]],Tableau4[[#All],[Cap%]],A33,Tableau4[[#All],[Fd]],B33,Tableau4[[#All],[Part fixe cible]],C33,Tableau4[[#All],[Scénario]],D33)</f>
        <v>5800</v>
      </c>
      <c r="I33">
        <f>AVERAGEIFS(Tableau4[[#All],[Coût variable d’ouverture]],Tableau4[[#All],[Cap%]],A33,Tableau4[[#All],[Fd]],B33,Tableau4[[#All],[Part fixe cible]],C33,Tableau4[[#All],[Scénario]],D33)</f>
        <v>1819.1225814000002</v>
      </c>
      <c r="J33" s="1">
        <f>AVERAGEIFS(Tableau4[[#All],[Part fixe observée]],Tableau4[[#All],[Cap%]],A33,Tableau4[[#All],[Fd]],B33,Tableau4[[#All],[Part fixe cible]],C33,Tableau4[[#All],[Scénario]],D33)</f>
        <v>0.76108764480000013</v>
      </c>
      <c r="K33">
        <f>AVERAGEIFS(Tableau4[[#All],[Demande² observée]],Tableau4[[#All],[Cap%]],A33,Tableau4[[#All],[Fd]],B33,Tableau4[[#All],[Part fixe cible]],C33,Tableau4[[#All],[Scénario]],D33)</f>
        <v>316.57584923999997</v>
      </c>
      <c r="L33">
        <f>AVERAGEIFS(Tableau4[[#All],[Coût de transport]],Tableau4[[#All],[Cap%]],A33,Tableau4[[#All],[Fd]],B33,Tableau4[[#All],[Part fixe cible]],C33,Tableau4[[#All],[Scénario]],D33)</f>
        <v>13438.301938000001</v>
      </c>
      <c r="M33">
        <f>AVERAGEIFS(Tableau4[[#All],[Coût de stockage retailers]],Tableau4[[#All],[Cap%]],A33,Tableau4[[#All],[Fd]],B33,Tableau4[[#All],[Part fixe cible]],C33,Tableau4[[#All],[Scénario]],D33)</f>
        <v>5968.6657488000001</v>
      </c>
      <c r="N33">
        <f>AVERAGEIFS(Tableau4[[#All],[Coût de stockage DC]],Tableau4[[#All],[Cap%]],A33,Tableau4[[#All],[Fd]],B33,Tableau4[[#All],[Part fixe cible]],C33,Tableau4[[#All],[Scénario]],D33)</f>
        <v>5000.2219776000002</v>
      </c>
      <c r="O33">
        <f>AVERAGEIFS(Tableau4[[#All],[Coût de stock de sécurité retailers]],Tableau4[[#All],[Cap%]],A33,Tableau4[[#All],[Fd]],B33,Tableau4[[#All],[Part fixe cible]],C33,Tableau4[[#All],[Scénario]],D33)</f>
        <v>580.9289129</v>
      </c>
      <c r="P33">
        <f>AVERAGEIFS(Tableau4[[#All],[Coût de stock de sécurité DC]],Tableau4[[#All],[Cap%]],A33,Tableau4[[#All],[Fd]],B33,Tableau4[[#All],[Part fixe cible]],C33,Tableau4[[#All],[Scénario]],D33)</f>
        <v>1095.28949306</v>
      </c>
      <c r="Q33" s="38">
        <f>AVERAGEIFS(Tableau4[[#All],[Nombre de DC ouverts]],Tableau4[[#All],[Cap%]],A33,Tableau4[[#All],[Fd]],B33,Tableau4[[#All],[Part fixe cible]],C33,Tableau4[[#All],[Scénario]],D33)</f>
        <v>5.8</v>
      </c>
      <c r="R33" s="1">
        <f>AVERAGEIFS(Tableau4[[#All],[Taux de chargement moyen]],Tableau4[[#All],[Cap%]],A33,Tableau4[[#All],[Fd]],B33,Tableau4[[#All],[Part fixe cible]],C33,Tableau4[[#All],[Scénario]],D33)</f>
        <v>0.87999869860000002</v>
      </c>
      <c r="S33">
        <f>AVERAGEIFS(Tableau4[[#All],[Temps de résolution (s)]],Tableau4[[#All],[Cap%]],A33,Tableau4[[#All],[Fd]],B33,Tableau4[[#All],[Part fixe cible]],C33,Tableau4[[#All],[Scénario]],D33)</f>
        <v>68.8</v>
      </c>
      <c r="T33" s="1">
        <f>AVERAGEIFS(Tableau4[[#All],[Gap]],Tableau4[[#All],[Cap%]],A33,Tableau4[[#All],[Fd]],B33,Tableau4[[#All],[Part fixe cible]],C33,Tableau4[[#All],[Scénario]],D33)</f>
        <v>6.906158600000001E-3</v>
      </c>
      <c r="U33" s="1">
        <f>AVERAGEIFS(Tableau4[[#All],[Synergie ]],Tableau4[[#All],[Cap%]],A33,Tableau4[[#All],[Fd]],B33,Tableau4[[#All],[Part fixe cible]],C33,Tableau4[[#All],[Scénario]],3)</f>
        <v>0.27694618907932955</v>
      </c>
    </row>
    <row r="34" spans="1:21" x14ac:dyDescent="0.35">
      <c r="A34" s="46">
        <v>10</v>
      </c>
      <c r="B34" s="46">
        <v>500</v>
      </c>
      <c r="C34" s="47">
        <v>0.6</v>
      </c>
      <c r="D34" s="46">
        <v>3</v>
      </c>
      <c r="E34" s="53">
        <f>AVERAGEIFS(Tableau4[[#All],[CInf]],Tableau4[[#All],[Cap%]],A34,Tableau4[[#All],[Fd]],B34,Tableau4[[#All],[Part fixe cible]],C34,Tableau4[[#All],[Scénario]],D34)</f>
        <v>9.4440345529999981</v>
      </c>
      <c r="F34" s="53">
        <f>AVERAGEIFS(Tableau4[[#All],[Coût total]],Tableau4[[#All],[Cap%]],A34,Tableau4[[#All],[Fd]],B34,Tableau4[[#All],[Part fixe cible]],C34,Tableau4[[#All],[Scénario]],D34)</f>
        <v>31606.806673999999</v>
      </c>
      <c r="G34" s="53">
        <f>AVERAGEIFS(Tableau4[[#All],[Coût d’ouverture total]],Tableau4[[#All],[Cap%]],A34,Tableau4[[#All],[Fd]],B34,Tableau4[[#All],[Part fixe cible]],C34,Tableau4[[#All],[Scénario]],D34)</f>
        <v>7207.1226708000004</v>
      </c>
      <c r="H34" s="53">
        <f>AVERAGEIFS(Tableau4[[#All],[Coût fixe d’ouverture]],Tableau4[[#All],[Cap%]],A34,Tableau4[[#All],[Fd]],B34,Tableau4[[#All],[Part fixe cible]],C34,Tableau4[[#All],[Scénario]],D34)</f>
        <v>3800</v>
      </c>
      <c r="I34" s="53">
        <f>AVERAGEIFS(Tableau4[[#All],[Coût variable d’ouverture]],Tableau4[[#All],[Cap%]],A34,Tableau4[[#All],[Fd]],B34,Tableau4[[#All],[Part fixe cible]],C34,Tableau4[[#All],[Scénario]],D34)</f>
        <v>3407.1226708000004</v>
      </c>
      <c r="J34" s="54">
        <f>AVERAGEIFS(Tableau4[[#All],[Part fixe observée]],Tableau4[[#All],[Cap%]],A34,Tableau4[[#All],[Fd]],B34,Tableau4[[#All],[Part fixe cible]],C34,Tableau4[[#All],[Scénario]],D34)</f>
        <v>0.52725264659999993</v>
      </c>
      <c r="K34" s="53">
        <f>AVERAGEIFS(Tableau4[[#All],[Demande² observée]],Tableau4[[#All],[Cap%]],A34,Tableau4[[#All],[Fd]],B34,Tableau4[[#All],[Part fixe cible]],C34,Tableau4[[#All],[Scénario]],D34)</f>
        <v>360.54343136</v>
      </c>
      <c r="L34" s="53">
        <f>AVERAGEIFS(Tableau4[[#All],[Coût de transport]],Tableau4[[#All],[Cap%]],A34,Tableau4[[#All],[Fd]],B34,Tableau4[[#All],[Part fixe cible]],C34,Tableau4[[#All],[Scénario]],D34)</f>
        <v>11167.651628000001</v>
      </c>
      <c r="M34" s="53">
        <f>AVERAGEIFS(Tableau4[[#All],[Coût de stockage retailers]],Tableau4[[#All],[Cap%]],A34,Tableau4[[#All],[Fd]],B34,Tableau4[[#All],[Part fixe cible]],C34,Tableau4[[#All],[Scénario]],D34)</f>
        <v>5714.3966552000002</v>
      </c>
      <c r="N34" s="53">
        <f>AVERAGEIFS(Tableau4[[#All],[Coût de stockage DC]],Tableau4[[#All],[Cap%]],A34,Tableau4[[#All],[Fd]],B34,Tableau4[[#All],[Part fixe cible]],C34,Tableau4[[#All],[Scénario]],D34)</f>
        <v>5694.2906103999994</v>
      </c>
      <c r="O34" s="53">
        <f>AVERAGEIFS(Tableau4[[#All],[Coût de stock de sécurité retailers]],Tableau4[[#All],[Cap%]],A34,Tableau4[[#All],[Fd]],B34,Tableau4[[#All],[Part fixe cible]],C34,Tableau4[[#All],[Scénario]],D34)</f>
        <v>580.9289129</v>
      </c>
      <c r="P34" s="53">
        <f>AVERAGEIFS(Tableau4[[#All],[Coût de stock de sécurité DC]],Tableau4[[#All],[Cap%]],A34,Tableau4[[#All],[Fd]],B34,Tableau4[[#All],[Part fixe cible]],C34,Tableau4[[#All],[Scénario]],D34)</f>
        <v>1242.4161993999999</v>
      </c>
      <c r="Q34" s="55">
        <f>AVERAGEIFS(Tableau4[[#All],[Nombre de DC ouverts]],Tableau4[[#All],[Cap%]],A34,Tableau4[[#All],[Fd]],B34,Tableau4[[#All],[Part fixe cible]],C34,Tableau4[[#All],[Scénario]],D34)</f>
        <v>7.6</v>
      </c>
      <c r="R34" s="54">
        <f>AVERAGEIFS(Tableau4[[#All],[Taux de chargement moyen]],Tableau4[[#All],[Cap%]],A34,Tableau4[[#All],[Fd]],B34,Tableau4[[#All],[Part fixe cible]],C34,Tableau4[[#All],[Scénario]],D34)</f>
        <v>0.84214642659999994</v>
      </c>
      <c r="S34" s="53">
        <f>AVERAGEIFS(Tableau4[[#All],[Temps de résolution (s)]],Tableau4[[#All],[Cap%]],A34,Tableau4[[#All],[Fd]],B34,Tableau4[[#All],[Part fixe cible]],C34,Tableau4[[#All],[Scénario]],D34)</f>
        <v>162.19999999999999</v>
      </c>
      <c r="T34" s="54">
        <f>AVERAGEIFS(Tableau4[[#All],[Gap]],Tableau4[[#All],[Cap%]],A34,Tableau4[[#All],[Fd]],B34,Tableau4[[#All],[Part fixe cible]],C34,Tableau4[[#All],[Scénario]],D34)</f>
        <v>1.0310662599999999E-2</v>
      </c>
      <c r="U34" s="54">
        <f>AVERAGEIFS(Tableau4[[#All],[Synergie ]],Tableau4[[#All],[Cap%]],A34,Tableau4[[#All],[Fd]],B34,Tableau4[[#All],[Part fixe cible]],C34,Tableau4[[#All],[Scénario]],3)</f>
        <v>0.26763106815504634</v>
      </c>
    </row>
    <row r="35" spans="1:21" x14ac:dyDescent="0.35">
      <c r="A35" s="48">
        <v>70</v>
      </c>
      <c r="B35" s="48">
        <v>4000</v>
      </c>
      <c r="C35" s="49">
        <v>1</v>
      </c>
      <c r="D35" s="50">
        <v>3</v>
      </c>
      <c r="E35" s="39">
        <f>AVERAGEIFS(Tableau4[[#All],[CInf]],Tableau4[[#All],[Cap%]],A35,Tableau4[[#All],[Fd]],B35,Tableau4[[#All],[Part fixe cible]],C35,Tableau4[[#All],[Scénario]],D35)</f>
        <v>0</v>
      </c>
      <c r="F35" s="39">
        <f>AVERAGEIFS(Tableau4[[#All],[Coût total]],Tableau4[[#All],[Cap%]],A35,Tableau4[[#All],[Fd]],B35,Tableau4[[#All],[Part fixe cible]],C35,Tableau4[[#All],[Scénario]],D35)</f>
        <v>37903.656371999998</v>
      </c>
      <c r="G35" s="39">
        <f>AVERAGEIFS(Tableau4[[#All],[Coût d’ouverture total]],Tableau4[[#All],[Cap%]],A35,Tableau4[[#All],[Fd]],B35,Tableau4[[#All],[Part fixe cible]],C35,Tableau4[[#All],[Scénario]],D35)</f>
        <v>7200.0001629999997</v>
      </c>
      <c r="H35" s="39">
        <f>AVERAGEIFS(Tableau4[[#All],[Coût fixe d’ouverture]],Tableau4[[#All],[Cap%]],A35,Tableau4[[#All],[Fd]],B35,Tableau4[[#All],[Part fixe cible]],C35,Tableau4[[#All],[Scénario]],D35)</f>
        <v>7200.0001629999997</v>
      </c>
      <c r="I35" s="39">
        <f>AVERAGEIFS(Tableau4[[#All],[Coût variable d’ouverture]],Tableau4[[#All],[Cap%]],A35,Tableau4[[#All],[Fd]],B35,Tableau4[[#All],[Part fixe cible]],C35,Tableau4[[#All],[Scénario]],D35)</f>
        <v>0</v>
      </c>
      <c r="J35" s="40">
        <f>AVERAGEIFS(Tableau4[[#All],[Part fixe observée]],Tableau4[[#All],[Cap%]],A35,Tableau4[[#All],[Fd]],B35,Tableau4[[#All],[Part fixe cible]],C35,Tableau4[[#All],[Scénario]],D35)</f>
        <v>1</v>
      </c>
      <c r="K35" s="39" t="e">
        <f>AVERAGEIFS(Tableau4[[#All],[Demande² observée]],Tableau4[[#All],[Cap%]],A35,Tableau4[[#All],[Fd]],B35,Tableau4[[#All],[Part fixe cible]],C35,Tableau4[[#All],[Scénario]],D35)</f>
        <v>#DIV/0!</v>
      </c>
      <c r="L35" s="39">
        <f>AVERAGEIFS(Tableau4[[#All],[Coût de transport]],Tableau4[[#All],[Cap%]],A35,Tableau4[[#All],[Fd]],B35,Tableau4[[#All],[Part fixe cible]],C35,Tableau4[[#All],[Scénario]],D35)</f>
        <v>14658.783635999998</v>
      </c>
      <c r="M35" s="39">
        <f>AVERAGEIFS(Tableau4[[#All],[Coût de stockage retailers]],Tableau4[[#All],[Cap%]],A35,Tableau4[[#All],[Fd]],B35,Tableau4[[#All],[Part fixe cible]],C35,Tableau4[[#All],[Scénario]],D35)</f>
        <v>12077.167782</v>
      </c>
      <c r="N35" s="39">
        <f>AVERAGEIFS(Tableau4[[#All],[Coût de stockage DC]],Tableau4[[#All],[Cap%]],A35,Tableau4[[#All],[Fd]],B35,Tableau4[[#All],[Part fixe cible]],C35,Tableau4[[#All],[Scénario]],D35)</f>
        <v>2778.7435296000003</v>
      </c>
      <c r="O35" s="39">
        <f>AVERAGEIFS(Tableau4[[#All],[Coût de stock de sécurité retailers]],Tableau4[[#All],[Cap%]],A35,Tableau4[[#All],[Fd]],B35,Tableau4[[#All],[Part fixe cible]],C35,Tableau4[[#All],[Scénario]],D35)</f>
        <v>580.9289129199999</v>
      </c>
      <c r="P35" s="39">
        <f>AVERAGEIFS(Tableau4[[#All],[Coût de stock de sécurité DC]],Tableau4[[#All],[Cap%]],A35,Tableau4[[#All],[Fd]],B35,Tableau4[[#All],[Part fixe cible]],C35,Tableau4[[#All],[Scénario]],D35)</f>
        <v>608.03235086000007</v>
      </c>
      <c r="Q35" s="41">
        <f>AVERAGEIFS(Tableau4[[#All],[Nombre de DC ouverts]],Tableau4[[#All],[Cap%]],A35,Tableau4[[#All],[Fd]],B35,Tableau4[[#All],[Part fixe cible]],C35,Tableau4[[#All],[Scénario]],D35)</f>
        <v>1.8</v>
      </c>
      <c r="R35" s="40">
        <f>AVERAGEIFS(Tableau4[[#All],[Taux de chargement moyen]],Tableau4[[#All],[Cap%]],A35,Tableau4[[#All],[Fd]],B35,Tableau4[[#All],[Part fixe cible]],C35,Tableau4[[#All],[Scénario]],D35)</f>
        <v>0.82435093280000016</v>
      </c>
      <c r="S35" s="39">
        <f>AVERAGEIFS(Tableau4[[#All],[Temps de résolution (s)]],Tableau4[[#All],[Cap%]],A35,Tableau4[[#All],[Fd]],B35,Tableau4[[#All],[Part fixe cible]],C35,Tableau4[[#All],[Scénario]],D35)</f>
        <v>106.6</v>
      </c>
      <c r="T35" s="40">
        <f>AVERAGEIFS(Tableau4[[#All],[Gap]],Tableau4[[#All],[Cap%]],A35,Tableau4[[#All],[Fd]],B35,Tableau4[[#All],[Part fixe cible]],C35,Tableau4[[#All],[Scénario]],D35)</f>
        <v>7.4058056000000008E-3</v>
      </c>
      <c r="U35" s="40">
        <f>AVERAGEIFS(Tableau4[[#All],[Synergie ]],Tableau4[[#All],[Cap%]],A35,Tableau4[[#All],[Fd]],B35,Tableau4[[#All],[Part fixe cible]],C35,Tableau4[[#All],[Scénario]],3)</f>
        <v>0.30930045178270743</v>
      </c>
    </row>
    <row r="36" spans="1:21" x14ac:dyDescent="0.35">
      <c r="A36" s="48">
        <v>40</v>
      </c>
      <c r="B36" s="48">
        <v>2000</v>
      </c>
      <c r="C36" s="49">
        <v>1</v>
      </c>
      <c r="D36" s="50">
        <v>3</v>
      </c>
      <c r="E36" s="39">
        <f>AVERAGEIFS(Tableau4[[#All],[CInf]],Tableau4[[#All],[Cap%]],A36,Tableau4[[#All],[Fd]],B36,Tableau4[[#All],[Part fixe cible]],C36,Tableau4[[#All],[Scénario]],D36)</f>
        <v>0</v>
      </c>
      <c r="F36" s="39">
        <f>AVERAGEIFS(Tableau4[[#All],[Coût total]],Tableau4[[#All],[Cap%]],A36,Tableau4[[#All],[Fd]],B36,Tableau4[[#All],[Part fixe cible]],C36,Tableau4[[#All],[Scénario]],D36)</f>
        <v>34102.119590000002</v>
      </c>
      <c r="G36" s="39">
        <f>AVERAGEIFS(Tableau4[[#All],[Coût d’ouverture total]],Tableau4[[#All],[Cap%]],A36,Tableau4[[#All],[Fd]],B36,Tableau4[[#All],[Part fixe cible]],C36,Tableau4[[#All],[Scénario]],D36)</f>
        <v>6800</v>
      </c>
      <c r="H36" s="39">
        <f>AVERAGEIFS(Tableau4[[#All],[Coût fixe d’ouverture]],Tableau4[[#All],[Cap%]],A36,Tableau4[[#All],[Fd]],B36,Tableau4[[#All],[Part fixe cible]],C36,Tableau4[[#All],[Scénario]],D36)</f>
        <v>6800</v>
      </c>
      <c r="I36" s="39">
        <f>AVERAGEIFS(Tableau4[[#All],[Coût variable d’ouverture]],Tableau4[[#All],[Cap%]],A36,Tableau4[[#All],[Fd]],B36,Tableau4[[#All],[Part fixe cible]],C36,Tableau4[[#All],[Scénario]],D36)</f>
        <v>0</v>
      </c>
      <c r="J36" s="40">
        <f>AVERAGEIFS(Tableau4[[#All],[Part fixe observée]],Tableau4[[#All],[Cap%]],A36,Tableau4[[#All],[Fd]],B36,Tableau4[[#All],[Part fixe cible]],C36,Tableau4[[#All],[Scénario]],D36)</f>
        <v>1</v>
      </c>
      <c r="K36" s="39" t="e">
        <f>AVERAGEIFS(Tableau4[[#All],[Demande² observée]],Tableau4[[#All],[Cap%]],A36,Tableau4[[#All],[Fd]],B36,Tableau4[[#All],[Part fixe cible]],C36,Tableau4[[#All],[Scénario]],D36)</f>
        <v>#DIV/0!</v>
      </c>
      <c r="L36" s="39">
        <f>AVERAGEIFS(Tableau4[[#All],[Coût de transport]],Tableau4[[#All],[Cap%]],A36,Tableau4[[#All],[Fd]],B36,Tableau4[[#All],[Part fixe cible]],C36,Tableau4[[#All],[Scénario]],D36)</f>
        <v>12716.083001999999</v>
      </c>
      <c r="M36" s="39">
        <f>AVERAGEIFS(Tableau4[[#All],[Coût de stockage retailers]],Tableau4[[#All],[Cap%]],A36,Tableau4[[#All],[Fd]],B36,Tableau4[[#All],[Part fixe cible]],C36,Tableau4[[#All],[Scénario]],D36)</f>
        <v>9329.5130281999991</v>
      </c>
      <c r="N36" s="39">
        <f>AVERAGEIFS(Tableau4[[#All],[Coût de stockage DC]],Tableau4[[#All],[Cap%]],A36,Tableau4[[#All],[Fd]],B36,Tableau4[[#All],[Part fixe cible]],C36,Tableau4[[#All],[Scénario]],D36)</f>
        <v>3832.6501663999998</v>
      </c>
      <c r="O36" s="39">
        <f>AVERAGEIFS(Tableau4[[#All],[Coût de stock de sécurité retailers]],Tableau4[[#All],[Cap%]],A36,Tableau4[[#All],[Fd]],B36,Tableau4[[#All],[Part fixe cible]],C36,Tableau4[[#All],[Scénario]],D36)</f>
        <v>580.9289129</v>
      </c>
      <c r="P36" s="39">
        <f>AVERAGEIFS(Tableau4[[#All],[Coût de stock de sécurité DC]],Tableau4[[#All],[Cap%]],A36,Tableau4[[#All],[Fd]],B36,Tableau4[[#All],[Part fixe cible]],C36,Tableau4[[#All],[Scénario]],D36)</f>
        <v>842.94448141999999</v>
      </c>
      <c r="Q36" s="41">
        <f>AVERAGEIFS(Tableau4[[#All],[Nombre de DC ouverts]],Tableau4[[#All],[Cap%]],A36,Tableau4[[#All],[Fd]],B36,Tableau4[[#All],[Part fixe cible]],C36,Tableau4[[#All],[Scénario]],D36)</f>
        <v>3.4</v>
      </c>
      <c r="R36" s="40">
        <f>AVERAGEIFS(Tableau4[[#All],[Taux de chargement moyen]],Tableau4[[#All],[Cap%]],A36,Tableau4[[#All],[Fd]],B36,Tableau4[[#All],[Part fixe cible]],C36,Tableau4[[#All],[Scénario]],D36)</f>
        <v>0.85173944400000001</v>
      </c>
      <c r="S36" s="39">
        <f>AVERAGEIFS(Tableau4[[#All],[Temps de résolution (s)]],Tableau4[[#All],[Cap%]],A36,Tableau4[[#All],[Fd]],B36,Tableau4[[#All],[Part fixe cible]],C36,Tableau4[[#All],[Scénario]],D36)</f>
        <v>53.2</v>
      </c>
      <c r="T36" s="40">
        <f>AVERAGEIFS(Tableau4[[#All],[Gap]],Tableau4[[#All],[Cap%]],A36,Tableau4[[#All],[Fd]],B36,Tableau4[[#All],[Part fixe cible]],C36,Tableau4[[#All],[Scénario]],D36)</f>
        <v>8.3841668000000005E-3</v>
      </c>
      <c r="U36" s="40">
        <f>AVERAGEIFS(Tableau4[[#All],[Synergie ]],Tableau4[[#All],[Cap%]],A36,Tableau4[[#All],[Fd]],B36,Tableau4[[#All],[Part fixe cible]],C36,Tableau4[[#All],[Scénario]],3)</f>
        <v>0.30916722298300853</v>
      </c>
    </row>
    <row r="37" spans="1:21" x14ac:dyDescent="0.35">
      <c r="A37" s="51">
        <v>70</v>
      </c>
      <c r="B37" s="51">
        <v>2000</v>
      </c>
      <c r="C37" s="52">
        <v>0.8</v>
      </c>
      <c r="D37" s="51">
        <v>3</v>
      </c>
      <c r="E37">
        <f>AVERAGEIFS(Tableau4[[#All],[CInf]],Tableau4[[#All],[Cap%]],A37,Tableau4[[#All],[Fd]],B37,Tableau4[[#All],[Part fixe cible]],C37,Tableau4[[#All],[Scénario]],D37)</f>
        <v>7.5868485046000007</v>
      </c>
      <c r="F37">
        <f>AVERAGEIFS(Tableau4[[#All],[Coût total]],Tableau4[[#All],[Cap%]],A37,Tableau4[[#All],[Fd]],B37,Tableau4[[#All],[Part fixe cible]],C37,Tableau4[[#All],[Scénario]],D37)</f>
        <v>35287.088953999999</v>
      </c>
      <c r="G37">
        <f>AVERAGEIFS(Tableau4[[#All],[Coût d’ouverture total]],Tableau4[[#All],[Cap%]],A37,Tableau4[[#All],[Fd]],B37,Tableau4[[#All],[Part fixe cible]],C37,Tableau4[[#All],[Scénario]],D37)</f>
        <v>6793.5510974000008</v>
      </c>
      <c r="H37">
        <f>AVERAGEIFS(Tableau4[[#All],[Coût fixe d’ouverture]],Tableau4[[#All],[Cap%]],A37,Tableau4[[#All],[Fd]],B37,Tableau4[[#All],[Part fixe cible]],C37,Tableau4[[#All],[Scénario]],D37)</f>
        <v>5200</v>
      </c>
      <c r="I37">
        <f>AVERAGEIFS(Tableau4[[#All],[Coût variable d’ouverture]],Tableau4[[#All],[Cap%]],A37,Tableau4[[#All],[Fd]],B37,Tableau4[[#All],[Part fixe cible]],C37,Tableau4[[#All],[Scénario]],D37)</f>
        <v>1593.5510974000001</v>
      </c>
      <c r="J37" s="1">
        <f>AVERAGEIFS(Tableau4[[#All],[Part fixe observée]],Tableau4[[#All],[Cap%]],A37,Tableau4[[#All],[Fd]],B37,Tableau4[[#All],[Part fixe cible]],C37,Tableau4[[#All],[Scénario]],D37)</f>
        <v>0.7584501897999999</v>
      </c>
      <c r="K37">
        <f>AVERAGEIFS(Tableau4[[#All],[Demande² observée]],Tableau4[[#All],[Cap%]],A37,Tableau4[[#All],[Fd]],B37,Tableau4[[#All],[Part fixe cible]],C37,Tableau4[[#All],[Scénario]],D37)</f>
        <v>210.17732903999999</v>
      </c>
      <c r="L37">
        <f>AVERAGEIFS(Tableau4[[#All],[Coût de transport]],Tableau4[[#All],[Cap%]],A37,Tableau4[[#All],[Fd]],B37,Tableau4[[#All],[Part fixe cible]],C37,Tableau4[[#All],[Scénario]],D37)</f>
        <v>12571.748486</v>
      </c>
      <c r="M37">
        <f>AVERAGEIFS(Tableau4[[#All],[Coût de stockage retailers]],Tableau4[[#All],[Cap%]],A37,Tableau4[[#All],[Fd]],B37,Tableau4[[#All],[Part fixe cible]],C37,Tableau4[[#All],[Scénario]],D37)</f>
        <v>11287.0508864</v>
      </c>
      <c r="N37">
        <f>AVERAGEIFS(Tableau4[[#All],[Coût de stockage DC]],Tableau4[[#All],[Cap%]],A37,Tableau4[[#All],[Fd]],B37,Tableau4[[#All],[Part fixe cible]],C37,Tableau4[[#All],[Scénario]],D37)</f>
        <v>3321.7755619999998</v>
      </c>
      <c r="O37">
        <f>AVERAGEIFS(Tableau4[[#All],[Coût de stock de sécurité retailers]],Tableau4[[#All],[Cap%]],A37,Tableau4[[#All],[Fd]],B37,Tableau4[[#All],[Part fixe cible]],C37,Tableau4[[#All],[Scénario]],D37)</f>
        <v>580.9289129</v>
      </c>
      <c r="P37">
        <f>AVERAGEIFS(Tableau4[[#All],[Coût de stock de sécurité DC]],Tableau4[[#All],[Cap%]],A37,Tableau4[[#All],[Fd]],B37,Tableau4[[#All],[Part fixe cible]],C37,Tableau4[[#All],[Scénario]],D37)</f>
        <v>732.03400824000005</v>
      </c>
      <c r="Q37" s="38">
        <f>AVERAGEIFS(Tableau4[[#All],[Nombre de DC ouverts]],Tableau4[[#All],[Cap%]],A37,Tableau4[[#All],[Fd]],B37,Tableau4[[#All],[Part fixe cible]],C37,Tableau4[[#All],[Scénario]],D37)</f>
        <v>2.6</v>
      </c>
      <c r="R37" s="1">
        <f>AVERAGEIFS(Tableau4[[#All],[Taux de chargement moyen]],Tableau4[[#All],[Cap%]],A37,Tableau4[[#All],[Fd]],B37,Tableau4[[#All],[Part fixe cible]],C37,Tableau4[[#All],[Scénario]],D37)</f>
        <v>0.77110226840000007</v>
      </c>
      <c r="S37">
        <f>AVERAGEIFS(Tableau4[[#All],[Temps de résolution (s)]],Tableau4[[#All],[Cap%]],A37,Tableau4[[#All],[Fd]],B37,Tableau4[[#All],[Part fixe cible]],C37,Tableau4[[#All],[Scénario]],D37)</f>
        <v>248</v>
      </c>
      <c r="T37" s="1">
        <f>AVERAGEIFS(Tableau4[[#All],[Gap]],Tableau4[[#All],[Cap%]],A37,Tableau4[[#All],[Fd]],B37,Tableau4[[#All],[Part fixe cible]],C37,Tableau4[[#All],[Scénario]],D37)</f>
        <v>1.3281277399999999E-2</v>
      </c>
      <c r="U37" s="1">
        <f>AVERAGEIFS(Tableau4[[#All],[Synergie ]],Tableau4[[#All],[Cap%]],A37,Tableau4[[#All],[Fd]],B37,Tableau4[[#All],[Part fixe cible]],C37,Tableau4[[#All],[Scénario]],3)</f>
        <v>0.30894453304337655</v>
      </c>
    </row>
    <row r="38" spans="1:21" x14ac:dyDescent="0.35">
      <c r="A38" s="48">
        <v>10</v>
      </c>
      <c r="B38" s="48">
        <v>1000</v>
      </c>
      <c r="C38" s="49">
        <v>1</v>
      </c>
      <c r="D38" s="50">
        <v>3</v>
      </c>
      <c r="E38" s="39">
        <f>AVERAGEIFS(Tableau4[[#All],[CInf]],Tableau4[[#All],[Cap%]],A38,Tableau4[[#All],[Fd]],B38,Tableau4[[#All],[Part fixe cible]],C38,Tableau4[[#All],[Scénario]],D38)</f>
        <v>0</v>
      </c>
      <c r="F38" s="39">
        <f>AVERAGEIFS(Tableau4[[#All],[Coût total]],Tableau4[[#All],[Cap%]],A38,Tableau4[[#All],[Fd]],B38,Tableau4[[#All],[Part fixe cible]],C38,Tableau4[[#All],[Scénario]],D38)</f>
        <v>31824.397771999997</v>
      </c>
      <c r="G38" s="39">
        <f>AVERAGEIFS(Tableau4[[#All],[Coût d’ouverture total]],Tableau4[[#All],[Cap%]],A38,Tableau4[[#All],[Fd]],B38,Tableau4[[#All],[Part fixe cible]],C38,Tableau4[[#All],[Scénario]],D38)</f>
        <v>6600</v>
      </c>
      <c r="H38" s="39">
        <f>AVERAGEIFS(Tableau4[[#All],[Coût fixe d’ouverture]],Tableau4[[#All],[Cap%]],A38,Tableau4[[#All],[Fd]],B38,Tableau4[[#All],[Part fixe cible]],C38,Tableau4[[#All],[Scénario]],D38)</f>
        <v>6600</v>
      </c>
      <c r="I38" s="39">
        <f>AVERAGEIFS(Tableau4[[#All],[Coût variable d’ouverture]],Tableau4[[#All],[Cap%]],A38,Tableau4[[#All],[Fd]],B38,Tableau4[[#All],[Part fixe cible]],C38,Tableau4[[#All],[Scénario]],D38)</f>
        <v>0</v>
      </c>
      <c r="J38" s="40">
        <f>AVERAGEIFS(Tableau4[[#All],[Part fixe observée]],Tableau4[[#All],[Cap%]],A38,Tableau4[[#All],[Fd]],B38,Tableau4[[#All],[Part fixe cible]],C38,Tableau4[[#All],[Scénario]],D38)</f>
        <v>1</v>
      </c>
      <c r="K38" s="39" t="e">
        <f>AVERAGEIFS(Tableau4[[#All],[Demande² observée]],Tableau4[[#All],[Cap%]],A38,Tableau4[[#All],[Fd]],B38,Tableau4[[#All],[Part fixe cible]],C38,Tableau4[[#All],[Scénario]],D38)</f>
        <v>#DIV/0!</v>
      </c>
      <c r="L38" s="39">
        <f>AVERAGEIFS(Tableau4[[#All],[Coût de transport]],Tableau4[[#All],[Cap%]],A38,Tableau4[[#All],[Fd]],B38,Tableau4[[#All],[Part fixe cible]],C38,Tableau4[[#All],[Scénario]],D38)</f>
        <v>12343.073394000001</v>
      </c>
      <c r="M38" s="39">
        <f>AVERAGEIFS(Tableau4[[#All],[Coût de stockage retailers]],Tableau4[[#All],[Cap%]],A38,Tableau4[[#All],[Fd]],B38,Tableau4[[#All],[Part fixe cible]],C38,Tableau4[[#All],[Scénario]],D38)</f>
        <v>5840.7651787999994</v>
      </c>
      <c r="N38" s="39">
        <f>AVERAGEIFS(Tableau4[[#All],[Coût de stockage DC]],Tableau4[[#All],[Cap%]],A38,Tableau4[[#All],[Fd]],B38,Tableau4[[#All],[Part fixe cible]],C38,Tableau4[[#All],[Scénario]],D38)</f>
        <v>5302.5811119999998</v>
      </c>
      <c r="O38" s="39">
        <f>AVERAGEIFS(Tableau4[[#All],[Coût de stock de sécurité retailers]],Tableau4[[#All],[Cap%]],A38,Tableau4[[#All],[Fd]],B38,Tableau4[[#All],[Part fixe cible]],C38,Tableau4[[#All],[Scénario]],D38)</f>
        <v>580.9289129</v>
      </c>
      <c r="P38" s="39">
        <f>AVERAGEIFS(Tableau4[[#All],[Coût de stock de sécurité DC]],Tableau4[[#All],[Cap%]],A38,Tableau4[[#All],[Fd]],B38,Tableau4[[#All],[Part fixe cible]],C38,Tableau4[[#All],[Scénario]],D38)</f>
        <v>1157.0491775999999</v>
      </c>
      <c r="Q38" s="41">
        <f>AVERAGEIFS(Tableau4[[#All],[Nombre de DC ouverts]],Tableau4[[#All],[Cap%]],A38,Tableau4[[#All],[Fd]],B38,Tableau4[[#All],[Part fixe cible]],C38,Tableau4[[#All],[Scénario]],D38)</f>
        <v>6.6</v>
      </c>
      <c r="R38" s="40">
        <f>AVERAGEIFS(Tableau4[[#All],[Taux de chargement moyen]],Tableau4[[#All],[Cap%]],A38,Tableau4[[#All],[Fd]],B38,Tableau4[[#All],[Part fixe cible]],C38,Tableau4[[#All],[Scénario]],D38)</f>
        <v>0.86088829840000014</v>
      </c>
      <c r="S38" s="39">
        <f>AVERAGEIFS(Tableau4[[#All],[Temps de résolution (s)]],Tableau4[[#All],[Cap%]],A38,Tableau4[[#All],[Fd]],B38,Tableau4[[#All],[Part fixe cible]],C38,Tableau4[[#All],[Scénario]],D38)</f>
        <v>24.4</v>
      </c>
      <c r="T38" s="40">
        <f>AVERAGEIFS(Tableau4[[#All],[Gap]],Tableau4[[#All],[Cap%]],A38,Tableau4[[#All],[Fd]],B38,Tableau4[[#All],[Part fixe cible]],C38,Tableau4[[#All],[Scénario]],D38)</f>
        <v>6.8143843999999999E-3</v>
      </c>
      <c r="U38" s="40">
        <f>AVERAGEIFS(Tableau4[[#All],[Synergie ]],Tableau4[[#All],[Cap%]],A38,Tableau4[[#All],[Fd]],B38,Tableau4[[#All],[Part fixe cible]],C38,Tableau4[[#All],[Scénario]],3)</f>
        <v>0.28321249021662809</v>
      </c>
    </row>
    <row r="39" spans="1:21" x14ac:dyDescent="0.35">
      <c r="A39" s="48">
        <v>100</v>
      </c>
      <c r="B39" s="48">
        <v>2000</v>
      </c>
      <c r="C39" s="49">
        <v>1</v>
      </c>
      <c r="D39" s="50">
        <v>3</v>
      </c>
      <c r="E39" s="39">
        <f>AVERAGEIFS(Tableau4[[#All],[CInf]],Tableau4[[#All],[Cap%]],A39,Tableau4[[#All],[Fd]],B39,Tableau4[[#All],[Part fixe cible]],C39,Tableau4[[#All],[Scénario]],D39)</f>
        <v>0</v>
      </c>
      <c r="F39" s="39">
        <f>AVERAGEIFS(Tableau4[[#All],[Coût total]],Tableau4[[#All],[Cap%]],A39,Tableau4[[#All],[Fd]],B39,Tableau4[[#All],[Part fixe cible]],C39,Tableau4[[#All],[Scénario]],D39)</f>
        <v>33452.240623999998</v>
      </c>
      <c r="G39" s="39">
        <f>AVERAGEIFS(Tableau4[[#All],[Coût d’ouverture total]],Tableau4[[#All],[Cap%]],A39,Tableau4[[#All],[Fd]],B39,Tableau4[[#All],[Part fixe cible]],C39,Tableau4[[#All],[Scénario]],D39)</f>
        <v>6400.0001102000006</v>
      </c>
      <c r="H39" s="39">
        <f>AVERAGEIFS(Tableau4[[#All],[Coût fixe d’ouverture]],Tableau4[[#All],[Cap%]],A39,Tableau4[[#All],[Fd]],B39,Tableau4[[#All],[Part fixe cible]],C39,Tableau4[[#All],[Scénario]],D39)</f>
        <v>6400.0001102000006</v>
      </c>
      <c r="I39" s="39">
        <f>AVERAGEIFS(Tableau4[[#All],[Coût variable d’ouverture]],Tableau4[[#All],[Cap%]],A39,Tableau4[[#All],[Fd]],B39,Tableau4[[#All],[Part fixe cible]],C39,Tableau4[[#All],[Scénario]],D39)</f>
        <v>0</v>
      </c>
      <c r="J39" s="40">
        <f>AVERAGEIFS(Tableau4[[#All],[Part fixe observée]],Tableau4[[#All],[Cap%]],A39,Tableau4[[#All],[Fd]],B39,Tableau4[[#All],[Part fixe cible]],C39,Tableau4[[#All],[Scénario]],D39)</f>
        <v>1</v>
      </c>
      <c r="K39" s="39" t="e">
        <f>AVERAGEIFS(Tableau4[[#All],[Demande² observée]],Tableau4[[#All],[Cap%]],A39,Tableau4[[#All],[Fd]],B39,Tableau4[[#All],[Part fixe cible]],C39,Tableau4[[#All],[Scénario]],D39)</f>
        <v>#DIV/0!</v>
      </c>
      <c r="L39" s="39">
        <f>AVERAGEIFS(Tableau4[[#All],[Coût de transport]],Tableau4[[#All],[Cap%]],A39,Tableau4[[#All],[Fd]],B39,Tableau4[[#All],[Part fixe cible]],C39,Tableau4[[#All],[Scénario]],D39)</f>
        <v>10947.808238000001</v>
      </c>
      <c r="M39" s="39">
        <f>AVERAGEIFS(Tableau4[[#All],[Coût de stockage retailers]],Tableau4[[#All],[Cap%]],A39,Tableau4[[#All],[Fd]],B39,Tableau4[[#All],[Part fixe cible]],C39,Tableau4[[#All],[Scénario]],D39)</f>
        <v>11011.9499588</v>
      </c>
      <c r="N39" s="39">
        <f>AVERAGEIFS(Tableau4[[#All],[Coût de stockage DC]],Tableau4[[#All],[Cap%]],A39,Tableau4[[#All],[Fd]],B39,Tableau4[[#All],[Part fixe cible]],C39,Tableau4[[#All],[Scénario]],D39)</f>
        <v>3699.6875639999998</v>
      </c>
      <c r="O39" s="39">
        <f>AVERAGEIFS(Tableau4[[#All],[Coût de stock de sécurité retailers]],Tableau4[[#All],[Cap%]],A39,Tableau4[[#All],[Fd]],B39,Tableau4[[#All],[Part fixe cible]],C39,Tableau4[[#All],[Scénario]],D39)</f>
        <v>580.92891294000003</v>
      </c>
      <c r="P39" s="39">
        <f>AVERAGEIFS(Tableau4[[#All],[Coût de stock de sécurité DC]],Tableau4[[#All],[Cap%]],A39,Tableau4[[#All],[Fd]],B39,Tableau4[[#All],[Part fixe cible]],C39,Tableau4[[#All],[Scénario]],D39)</f>
        <v>811.86584131999996</v>
      </c>
      <c r="Q39" s="41">
        <f>AVERAGEIFS(Tableau4[[#All],[Nombre de DC ouverts]],Tableau4[[#All],[Cap%]],A39,Tableau4[[#All],[Fd]],B39,Tableau4[[#All],[Part fixe cible]],C39,Tableau4[[#All],[Scénario]],D39)</f>
        <v>3.2</v>
      </c>
      <c r="R39" s="40">
        <f>AVERAGEIFS(Tableau4[[#All],[Taux de chargement moyen]],Tableau4[[#All],[Cap%]],A39,Tableau4[[#All],[Fd]],B39,Tableau4[[#All],[Part fixe cible]],C39,Tableau4[[#All],[Scénario]],D39)</f>
        <v>0.42203718280000002</v>
      </c>
      <c r="S39" s="39">
        <f>AVERAGEIFS(Tableau4[[#All],[Temps de résolution (s)]],Tableau4[[#All],[Cap%]],A39,Tableau4[[#All],[Fd]],B39,Tableau4[[#All],[Part fixe cible]],C39,Tableau4[[#All],[Scénario]],D39)</f>
        <v>154</v>
      </c>
      <c r="T39" s="40">
        <f>AVERAGEIFS(Tableau4[[#All],[Gap]],Tableau4[[#All],[Cap%]],A39,Tableau4[[#All],[Fd]],B39,Tableau4[[#All],[Part fixe cible]],C39,Tableau4[[#All],[Scénario]],D39)</f>
        <v>1.42135766E-2</v>
      </c>
      <c r="U39" s="40">
        <f>AVERAGEIFS(Tableau4[[#All],[Synergie ]],Tableau4[[#All],[Cap%]],A39,Tableau4[[#All],[Fd]],B39,Tableau4[[#All],[Part fixe cible]],C39,Tableau4[[#All],[Scénario]],3)</f>
        <v>0.31846369350096976</v>
      </c>
    </row>
    <row r="40" spans="1:21" x14ac:dyDescent="0.35">
      <c r="A40" s="48">
        <v>70</v>
      </c>
      <c r="B40" s="48">
        <v>2000</v>
      </c>
      <c r="C40" s="49">
        <v>1</v>
      </c>
      <c r="D40" s="50">
        <v>3</v>
      </c>
      <c r="E40" s="39">
        <f>AVERAGEIFS(Tableau4[[#All],[CInf]],Tableau4[[#All],[Cap%]],A40,Tableau4[[#All],[Fd]],B40,Tableau4[[#All],[Part fixe cible]],C40,Tableau4[[#All],[Scénario]],D40)</f>
        <v>0</v>
      </c>
      <c r="F40" s="39">
        <f>AVERAGEIFS(Tableau4[[#All],[Coût total]],Tableau4[[#All],[Cap%]],A40,Tableau4[[#All],[Fd]],B40,Tableau4[[#All],[Part fixe cible]],C40,Tableau4[[#All],[Scénario]],D40)</f>
        <v>33546.570088</v>
      </c>
      <c r="G40" s="39">
        <f>AVERAGEIFS(Tableau4[[#All],[Coût d’ouverture total]],Tableau4[[#All],[Cap%]],A40,Tableau4[[#All],[Fd]],B40,Tableau4[[#All],[Part fixe cible]],C40,Tableau4[[#All],[Scénario]],D40)</f>
        <v>6400</v>
      </c>
      <c r="H40" s="39">
        <f>AVERAGEIFS(Tableau4[[#All],[Coût fixe d’ouverture]],Tableau4[[#All],[Cap%]],A40,Tableau4[[#All],[Fd]],B40,Tableau4[[#All],[Part fixe cible]],C40,Tableau4[[#All],[Scénario]],D40)</f>
        <v>6400</v>
      </c>
      <c r="I40" s="39">
        <f>AVERAGEIFS(Tableau4[[#All],[Coût variable d’ouverture]],Tableau4[[#All],[Cap%]],A40,Tableau4[[#All],[Fd]],B40,Tableau4[[#All],[Part fixe cible]],C40,Tableau4[[#All],[Scénario]],D40)</f>
        <v>0</v>
      </c>
      <c r="J40" s="40">
        <f>AVERAGEIFS(Tableau4[[#All],[Part fixe observée]],Tableau4[[#All],[Cap%]],A40,Tableau4[[#All],[Fd]],B40,Tableau4[[#All],[Part fixe cible]],C40,Tableau4[[#All],[Scénario]],D40)</f>
        <v>1</v>
      </c>
      <c r="K40" s="39" t="e">
        <f>AVERAGEIFS(Tableau4[[#All],[Demande² observée]],Tableau4[[#All],[Cap%]],A40,Tableau4[[#All],[Fd]],B40,Tableau4[[#All],[Part fixe cible]],C40,Tableau4[[#All],[Scénario]],D40)</f>
        <v>#DIV/0!</v>
      </c>
      <c r="L40" s="39">
        <f>AVERAGEIFS(Tableau4[[#All],[Coût de transport]],Tableau4[[#All],[Cap%]],A40,Tableau4[[#All],[Fd]],B40,Tableau4[[#All],[Part fixe cible]],C40,Tableau4[[#All],[Scénario]],D40)</f>
        <v>11351.919945000001</v>
      </c>
      <c r="M40" s="39">
        <f>AVERAGEIFS(Tableau4[[#All],[Coût de stockage retailers]],Tableau4[[#All],[Cap%]],A40,Tableau4[[#All],[Fd]],B40,Tableau4[[#All],[Part fixe cible]],C40,Tableau4[[#All],[Scénario]],D40)</f>
        <v>10695.866234000001</v>
      </c>
      <c r="N40" s="39">
        <f>AVERAGEIFS(Tableau4[[#All],[Coût de stockage DC]],Tableau4[[#All],[Cap%]],A40,Tableau4[[#All],[Fd]],B40,Tableau4[[#All],[Part fixe cible]],C40,Tableau4[[#All],[Scénario]],D40)</f>
        <v>3704.3871226000001</v>
      </c>
      <c r="O40" s="39">
        <f>AVERAGEIFS(Tableau4[[#All],[Coût de stock de sécurité retailers]],Tableau4[[#All],[Cap%]],A40,Tableau4[[#All],[Fd]],B40,Tableau4[[#All],[Part fixe cible]],C40,Tableau4[[#All],[Scénario]],D40)</f>
        <v>580.9289129</v>
      </c>
      <c r="P40" s="39">
        <f>AVERAGEIFS(Tableau4[[#All],[Coût de stock de sécurité DC]],Tableau4[[#All],[Cap%]],A40,Tableau4[[#All],[Fd]],B40,Tableau4[[#All],[Part fixe cible]],C40,Tableau4[[#All],[Scénario]],D40)</f>
        <v>813.46787199999994</v>
      </c>
      <c r="Q40" s="41">
        <f>AVERAGEIFS(Tableau4[[#All],[Nombre de DC ouverts]],Tableau4[[#All],[Cap%]],A40,Tableau4[[#All],[Fd]],B40,Tableau4[[#All],[Part fixe cible]],C40,Tableau4[[#All],[Scénario]],D40)</f>
        <v>3.2</v>
      </c>
      <c r="R40" s="40">
        <f>AVERAGEIFS(Tableau4[[#All],[Taux de chargement moyen]],Tableau4[[#All],[Cap%]],A40,Tableau4[[#All],[Fd]],B40,Tableau4[[#All],[Part fixe cible]],C40,Tableau4[[#All],[Scénario]],D40)</f>
        <v>0.72984774920000006</v>
      </c>
      <c r="S40" s="39">
        <f>AVERAGEIFS(Tableau4[[#All],[Temps de résolution (s)]],Tableau4[[#All],[Cap%]],A40,Tableau4[[#All],[Fd]],B40,Tableau4[[#All],[Part fixe cible]],C40,Tableau4[[#All],[Scénario]],D40)</f>
        <v>82.6</v>
      </c>
      <c r="T40" s="40">
        <f>AVERAGEIFS(Tableau4[[#All],[Gap]],Tableau4[[#All],[Cap%]],A40,Tableau4[[#All],[Fd]],B40,Tableau4[[#All],[Part fixe cible]],C40,Tableau4[[#All],[Scénario]],D40)</f>
        <v>7.6443570000000001E-3</v>
      </c>
      <c r="U40" s="40">
        <f>AVERAGEIFS(Tableau4[[#All],[Synergie ]],Tableau4[[#All],[Cap%]],A40,Tableau4[[#All],[Fd]],B40,Tableau4[[#All],[Part fixe cible]],C40,Tableau4[[#All],[Scénario]],3)</f>
        <v>0.31728947575095734</v>
      </c>
    </row>
    <row r="41" spans="1:21" x14ac:dyDescent="0.35">
      <c r="A41" s="46">
        <v>40</v>
      </c>
      <c r="B41" s="46">
        <v>1000</v>
      </c>
      <c r="C41" s="47">
        <v>0.8</v>
      </c>
      <c r="D41" s="46">
        <v>3</v>
      </c>
      <c r="E41" s="53">
        <f>AVERAGEIFS(Tableau4[[#All],[CInf]],Tableau4[[#All],[Cap%]],A41,Tableau4[[#All],[Fd]],B41,Tableau4[[#All],[Part fixe cible]],C41,Tableau4[[#All],[Scénario]],D41)</f>
        <v>5.3684591308000007</v>
      </c>
      <c r="F41" s="53">
        <f>AVERAGEIFS(Tableau4[[#All],[Coût total]],Tableau4[[#All],[Cap%]],A41,Tableau4[[#All],[Fd]],B41,Tableau4[[#All],[Part fixe cible]],C41,Tableau4[[#All],[Scénario]],D41)</f>
        <v>31504.045392</v>
      </c>
      <c r="G41" s="53">
        <f>AVERAGEIFS(Tableau4[[#All],[Coût d’ouverture total]],Tableau4[[#All],[Cap%]],A41,Tableau4[[#All],[Fd]],B41,Tableau4[[#All],[Part fixe cible]],C41,Tableau4[[#All],[Scénario]],D41)</f>
        <v>6353.1199232000008</v>
      </c>
      <c r="H41" s="53">
        <f>AVERAGEIFS(Tableau4[[#All],[Coût fixe d’ouverture]],Tableau4[[#All],[Cap%]],A41,Tableau4[[#All],[Fd]],B41,Tableau4[[#All],[Part fixe cible]],C41,Tableau4[[#All],[Scénario]],D41)</f>
        <v>4800</v>
      </c>
      <c r="I41" s="53">
        <f>AVERAGEIFS(Tableau4[[#All],[Coût variable d’ouverture]],Tableau4[[#All],[Cap%]],A41,Tableau4[[#All],[Fd]],B41,Tableau4[[#All],[Part fixe cible]],C41,Tableau4[[#All],[Scénario]],D41)</f>
        <v>1553.1199232000001</v>
      </c>
      <c r="J41" s="54">
        <f>AVERAGEIFS(Tableau4[[#All],[Part fixe observée]],Tableau4[[#All],[Cap%]],A41,Tableau4[[#All],[Fd]],B41,Tableau4[[#All],[Part fixe cible]],C41,Tableau4[[#All],[Scénario]],D41)</f>
        <v>0.75603592419999999</v>
      </c>
      <c r="K41" s="53">
        <f>AVERAGEIFS(Tableau4[[#All],[Demande² observée]],Tableau4[[#All],[Cap%]],A41,Tableau4[[#All],[Fd]],B41,Tableau4[[#All],[Part fixe cible]],C41,Tableau4[[#All],[Scénario]],D41)</f>
        <v>288.54242497999996</v>
      </c>
      <c r="L41" s="53">
        <f>AVERAGEIFS(Tableau4[[#All],[Coût de transport]],Tableau4[[#All],[Cap%]],A41,Tableau4[[#All],[Fd]],B41,Tableau4[[#All],[Part fixe cible]],C41,Tableau4[[#All],[Scénario]],D41)</f>
        <v>10522.6346696</v>
      </c>
      <c r="M41" s="53">
        <f>AVERAGEIFS(Tableau4[[#All],[Coût de stockage retailers]],Tableau4[[#All],[Cap%]],A41,Tableau4[[#All],[Fd]],B41,Tableau4[[#All],[Part fixe cible]],C41,Tableau4[[#All],[Scénario]],D41)</f>
        <v>8487.4698529999987</v>
      </c>
      <c r="N41" s="53">
        <f>AVERAGEIFS(Tableau4[[#All],[Coût de stockage DC]],Tableau4[[#All],[Cap%]],A41,Tableau4[[#All],[Fd]],B41,Tableau4[[#All],[Part fixe cible]],C41,Tableau4[[#All],[Scénario]],D41)</f>
        <v>4558.9715778</v>
      </c>
      <c r="O41" s="53">
        <f>AVERAGEIFS(Tableau4[[#All],[Coût de stock de sécurité retailers]],Tableau4[[#All],[Cap%]],A41,Tableau4[[#All],[Fd]],B41,Tableau4[[#All],[Part fixe cible]],C41,Tableau4[[#All],[Scénario]],D41)</f>
        <v>580.9289129</v>
      </c>
      <c r="P41" s="53">
        <f>AVERAGEIFS(Tableau4[[#All],[Coût de stock de sécurité DC]],Tableau4[[#All],[Cap%]],A41,Tableau4[[#All],[Fd]],B41,Tableau4[[#All],[Part fixe cible]],C41,Tableau4[[#All],[Scénario]],D41)</f>
        <v>1000.9204570599999</v>
      </c>
      <c r="Q41" s="55">
        <f>AVERAGEIFS(Tableau4[[#All],[Nombre de DC ouverts]],Tableau4[[#All],[Cap%]],A41,Tableau4[[#All],[Fd]],B41,Tableau4[[#All],[Part fixe cible]],C41,Tableau4[[#All],[Scénario]],D41)</f>
        <v>4.8</v>
      </c>
      <c r="R41" s="54">
        <f>AVERAGEIFS(Tableau4[[#All],[Taux de chargement moyen]],Tableau4[[#All],[Cap%]],A41,Tableau4[[#All],[Fd]],B41,Tableau4[[#All],[Part fixe cible]],C41,Tableau4[[#All],[Scénario]],D41)</f>
        <v>0.77511586320000003</v>
      </c>
      <c r="S41" s="53">
        <f>AVERAGEIFS(Tableau4[[#All],[Temps de résolution (s)]],Tableau4[[#All],[Cap%]],A41,Tableau4[[#All],[Fd]],B41,Tableau4[[#All],[Part fixe cible]],C41,Tableau4[[#All],[Scénario]],D41)</f>
        <v>207.2</v>
      </c>
      <c r="T41" s="54">
        <f>AVERAGEIFS(Tableau4[[#All],[Gap]],Tableau4[[#All],[Cap%]],A41,Tableau4[[#All],[Fd]],B41,Tableau4[[#All],[Part fixe cible]],C41,Tableau4[[#All],[Scénario]],D41)</f>
        <v>9.9317366000000011E-3</v>
      </c>
      <c r="U41" s="54">
        <f>AVERAGEIFS(Tableau4[[#All],[Synergie ]],Tableau4[[#All],[Cap%]],A41,Tableau4[[#All],[Fd]],B41,Tableau4[[#All],[Part fixe cible]],C41,Tableau4[[#All],[Scénario]],3)</f>
        <v>0.30286742690548907</v>
      </c>
    </row>
    <row r="42" spans="1:21" x14ac:dyDescent="0.35">
      <c r="A42" s="51">
        <v>100</v>
      </c>
      <c r="B42" s="51">
        <v>2000</v>
      </c>
      <c r="C42" s="52">
        <v>0.8</v>
      </c>
      <c r="D42" s="51">
        <v>3</v>
      </c>
      <c r="E42">
        <f>AVERAGEIFS(Tableau4[[#All],[CInf]],Tableau4[[#All],[Cap%]],A42,Tableau4[[#All],[Fd]],B42,Tableau4[[#All],[Part fixe cible]],C42,Tableau4[[#All],[Scénario]],D42)</f>
        <v>7.5907520815999989</v>
      </c>
      <c r="F42">
        <f>AVERAGEIFS(Tableau4[[#All],[Coût total]],Tableau4[[#All],[Cap%]],A42,Tableau4[[#All],[Fd]],B42,Tableau4[[#All],[Part fixe cible]],C42,Tableau4[[#All],[Scénario]],D42)</f>
        <v>35171.694923999996</v>
      </c>
      <c r="G42">
        <f>AVERAGEIFS(Tableau4[[#All],[Coût d’ouverture total]],Tableau4[[#All],[Cap%]],A42,Tableau4[[#All],[Fd]],B42,Tableau4[[#All],[Part fixe cible]],C42,Tableau4[[#All],[Scénario]],D42)</f>
        <v>6333.1349308000008</v>
      </c>
      <c r="H42">
        <f>AVERAGEIFS(Tableau4[[#All],[Coût fixe d’ouverture]],Tableau4[[#All],[Cap%]],A42,Tableau4[[#All],[Fd]],B42,Tableau4[[#All],[Part fixe cible]],C42,Tableau4[[#All],[Scénario]],D42)</f>
        <v>4800</v>
      </c>
      <c r="I42">
        <f>AVERAGEIFS(Tableau4[[#All],[Coût variable d’ouverture]],Tableau4[[#All],[Cap%]],A42,Tableau4[[#All],[Fd]],B42,Tableau4[[#All],[Part fixe cible]],C42,Tableau4[[#All],[Scénario]],D42)</f>
        <v>1533.1349307999999</v>
      </c>
      <c r="J42" s="1">
        <f>AVERAGEIFS(Tableau4[[#All],[Part fixe observée]],Tableau4[[#All],[Cap%]],A42,Tableau4[[#All],[Fd]],B42,Tableau4[[#All],[Part fixe cible]],C42,Tableau4[[#All],[Scénario]],D42)</f>
        <v>0.75457477699999997</v>
      </c>
      <c r="K42">
        <f>AVERAGEIFS(Tableau4[[#All],[Demande² observée]],Tableau4[[#All],[Cap%]],A42,Tableau4[[#All],[Fd]],B42,Tableau4[[#All],[Part fixe cible]],C42,Tableau4[[#All],[Scénario]],D42)</f>
        <v>202.21016574000001</v>
      </c>
      <c r="L42">
        <f>AVERAGEIFS(Tableau4[[#All],[Coût de transport]],Tableau4[[#All],[Cap%]],A42,Tableau4[[#All],[Fd]],B42,Tableau4[[#All],[Part fixe cible]],C42,Tableau4[[#All],[Scénario]],D42)</f>
        <v>12155.004448</v>
      </c>
      <c r="M42">
        <f>AVERAGEIFS(Tableau4[[#All],[Coût de stockage retailers]],Tableau4[[#All],[Cap%]],A42,Tableau4[[#All],[Fd]],B42,Tableau4[[#All],[Part fixe cible]],C42,Tableau4[[#All],[Scénario]],D42)</f>
        <v>12203.332301999999</v>
      </c>
      <c r="N42">
        <f>AVERAGEIFS(Tableau4[[#All],[Coût de stockage DC]],Tableau4[[#All],[Cap%]],A42,Tableau4[[#All],[Fd]],B42,Tableau4[[#All],[Part fixe cible]],C42,Tableau4[[#All],[Scénario]],D42)</f>
        <v>3195.8153296</v>
      </c>
      <c r="O42">
        <f>AVERAGEIFS(Tableau4[[#All],[Coût de stock de sécurité retailers]],Tableau4[[#All],[Cap%]],A42,Tableau4[[#All],[Fd]],B42,Tableau4[[#All],[Part fixe cible]],C42,Tableau4[[#All],[Scénario]],D42)</f>
        <v>580.9289129</v>
      </c>
      <c r="P42">
        <f>AVERAGEIFS(Tableau4[[#All],[Coût de stock de sécurité DC]],Tableau4[[#All],[Cap%]],A42,Tableau4[[#All],[Fd]],B42,Tableau4[[#All],[Part fixe cible]],C42,Tableau4[[#All],[Scénario]],D42)</f>
        <v>703.47900187999994</v>
      </c>
      <c r="Q42" s="38">
        <f>AVERAGEIFS(Tableau4[[#All],[Nombre de DC ouverts]],Tableau4[[#All],[Cap%]],A42,Tableau4[[#All],[Fd]],B42,Tableau4[[#All],[Part fixe cible]],C42,Tableau4[[#All],[Scénario]],D42)</f>
        <v>2.4</v>
      </c>
      <c r="R42" s="1">
        <f>AVERAGEIFS(Tableau4[[#All],[Taux de chargement moyen]],Tableau4[[#All],[Cap%]],A42,Tableau4[[#All],[Fd]],B42,Tableau4[[#All],[Part fixe cible]],C42,Tableau4[[#All],[Scénario]],D42)</f>
        <v>0.46721979860000007</v>
      </c>
      <c r="S42">
        <f>AVERAGEIFS(Tableau4[[#All],[Temps de résolution (s)]],Tableau4[[#All],[Cap%]],A42,Tableau4[[#All],[Fd]],B42,Tableau4[[#All],[Part fixe cible]],C42,Tableau4[[#All],[Scénario]],D42)</f>
        <v>209.2</v>
      </c>
      <c r="T42" s="1">
        <f>AVERAGEIFS(Tableau4[[#All],[Gap]],Tableau4[[#All],[Cap%]],A42,Tableau4[[#All],[Fd]],B42,Tableau4[[#All],[Part fixe cible]],C42,Tableau4[[#All],[Scénario]],D42)</f>
        <v>3.4020234199999999E-2</v>
      </c>
      <c r="U42" s="1">
        <f>AVERAGEIFS(Tableau4[[#All],[Synergie ]],Tableau4[[#All],[Cap%]],A42,Tableau4[[#All],[Fd]],B42,Tableau4[[#All],[Part fixe cible]],C42,Tableau4[[#All],[Scénario]],3)</f>
        <v>0.31104579920283137</v>
      </c>
    </row>
    <row r="43" spans="1:21" x14ac:dyDescent="0.35">
      <c r="A43" s="51">
        <v>40</v>
      </c>
      <c r="B43" s="51">
        <v>500</v>
      </c>
      <c r="C43" s="52">
        <v>0.6</v>
      </c>
      <c r="D43" s="51">
        <v>3</v>
      </c>
      <c r="E43">
        <f>AVERAGEIFS(Tableau4[[#All],[CInf]],Tableau4[[#All],[Cap%]],A43,Tableau4[[#All],[Fd]],B43,Tableau4[[#All],[Part fixe cible]],C43,Tableau4[[#All],[Scénario]],D43)</f>
        <v>8.7129746485999995</v>
      </c>
      <c r="F43">
        <f>AVERAGEIFS(Tableau4[[#All],[Coût total]],Tableau4[[#All],[Cap%]],A43,Tableau4[[#All],[Fd]],B43,Tableau4[[#All],[Part fixe cible]],C43,Tableau4[[#All],[Scénario]],D43)</f>
        <v>29903.210282000004</v>
      </c>
      <c r="G43">
        <f>AVERAGEIFS(Tableau4[[#All],[Coût d’ouverture total]],Tableau4[[#All],[Cap%]],A43,Tableau4[[#All],[Fd]],B43,Tableau4[[#All],[Part fixe cible]],C43,Tableau4[[#All],[Scénario]],D43)</f>
        <v>5805.4475122000003</v>
      </c>
      <c r="H43">
        <f>AVERAGEIFS(Tableau4[[#All],[Coût fixe d’ouverture]],Tableau4[[#All],[Cap%]],A43,Tableau4[[#All],[Fd]],B43,Tableau4[[#All],[Part fixe cible]],C43,Tableau4[[#All],[Scénario]],D43)</f>
        <v>3000</v>
      </c>
      <c r="I43">
        <f>AVERAGEIFS(Tableau4[[#All],[Coût variable d’ouverture]],Tableau4[[#All],[Cap%]],A43,Tableau4[[#All],[Fd]],B43,Tableau4[[#All],[Part fixe cible]],C43,Tableau4[[#All],[Scénario]],D43)</f>
        <v>2805.4475122000003</v>
      </c>
      <c r="J43" s="1">
        <f>AVERAGEIFS(Tableau4[[#All],[Part fixe observée]],Tableau4[[#All],[Cap%]],A43,Tableau4[[#All],[Fd]],B43,Tableau4[[#All],[Part fixe cible]],C43,Tableau4[[#All],[Scénario]],D43)</f>
        <v>0.51604257779999996</v>
      </c>
      <c r="K43">
        <f>AVERAGEIFS(Tableau4[[#All],[Demande² observée]],Tableau4[[#All],[Cap%]],A43,Tableau4[[#All],[Fd]],B43,Tableau4[[#All],[Part fixe cible]],C43,Tableau4[[#All],[Scénario]],D43)</f>
        <v>321.61711720000005</v>
      </c>
      <c r="L43">
        <f>AVERAGEIFS(Tableau4[[#All],[Coût de transport]],Tableau4[[#All],[Cap%]],A43,Tableau4[[#All],[Fd]],B43,Tableau4[[#All],[Part fixe cible]],C43,Tableau4[[#All],[Scénario]],D43)</f>
        <v>9258.6650472000001</v>
      </c>
      <c r="M43">
        <f>AVERAGEIFS(Tableau4[[#All],[Coût de stockage retailers]],Tableau4[[#All],[Cap%]],A43,Tableau4[[#All],[Fd]],B43,Tableau4[[#All],[Part fixe cible]],C43,Tableau4[[#All],[Scénario]],D43)</f>
        <v>8068.4485615999993</v>
      </c>
      <c r="N43">
        <f>AVERAGEIFS(Tableau4[[#All],[Coût de stockage DC]],Tableau4[[#All],[Cap%]],A43,Tableau4[[#All],[Fd]],B43,Tableau4[[#All],[Part fixe cible]],C43,Tableau4[[#All],[Scénario]],D43)</f>
        <v>5079.5712135999993</v>
      </c>
      <c r="O43">
        <f>AVERAGEIFS(Tableau4[[#All],[Coût de stock de sécurité retailers]],Tableau4[[#All],[Cap%]],A43,Tableau4[[#All],[Fd]],B43,Tableau4[[#All],[Part fixe cible]],C43,Tableau4[[#All],[Scénario]],D43)</f>
        <v>580.9289129</v>
      </c>
      <c r="P43">
        <f>AVERAGEIFS(Tableau4[[#All],[Coût de stock de sécurité DC]],Tableau4[[#All],[Cap%]],A43,Tableau4[[#All],[Fd]],B43,Tableau4[[#All],[Part fixe cible]],C43,Tableau4[[#All],[Scénario]],D43)</f>
        <v>1110.1490329599999</v>
      </c>
      <c r="Q43" s="38">
        <f>AVERAGEIFS(Tableau4[[#All],[Nombre de DC ouverts]],Tableau4[[#All],[Cap%]],A43,Tableau4[[#All],[Fd]],B43,Tableau4[[#All],[Part fixe cible]],C43,Tableau4[[#All],[Scénario]],D43)</f>
        <v>6</v>
      </c>
      <c r="R43" s="1">
        <f>AVERAGEIFS(Tableau4[[#All],[Taux de chargement moyen]],Tableau4[[#All],[Cap%]],A43,Tableau4[[#All],[Fd]],B43,Tableau4[[#All],[Part fixe cible]],C43,Tableau4[[#All],[Scénario]],D43)</f>
        <v>0.73666289820000008</v>
      </c>
      <c r="S43">
        <f>AVERAGEIFS(Tableau4[[#All],[Temps de résolution (s)]],Tableau4[[#All],[Cap%]],A43,Tableau4[[#All],[Fd]],B43,Tableau4[[#All],[Part fixe cible]],C43,Tableau4[[#All],[Scénario]],D43)</f>
        <v>238</v>
      </c>
      <c r="T43" s="1">
        <f>AVERAGEIFS(Tableau4[[#All],[Gap]],Tableau4[[#All],[Cap%]],A43,Tableau4[[#All],[Fd]],B43,Tableau4[[#All],[Part fixe cible]],C43,Tableau4[[#All],[Scénario]],D43)</f>
        <v>1.6004391400000002E-2</v>
      </c>
      <c r="U43" s="1">
        <f>AVERAGEIFS(Tableau4[[#All],[Synergie ]],Tableau4[[#All],[Cap%]],A43,Tableau4[[#All],[Fd]],B43,Tableau4[[#All],[Part fixe cible]],C43,Tableau4[[#All],[Scénario]],3)</f>
        <v>0.28989032181280988</v>
      </c>
    </row>
    <row r="44" spans="1:21" x14ac:dyDescent="0.35">
      <c r="A44" s="51">
        <v>70</v>
      </c>
      <c r="B44" s="51">
        <v>500</v>
      </c>
      <c r="C44" s="52">
        <v>0.6</v>
      </c>
      <c r="D44" s="51">
        <v>3</v>
      </c>
      <c r="E44">
        <f>AVERAGEIFS(Tableau4[[#All],[CInf]],Tableau4[[#All],[Cap%]],A44,Tableau4[[#All],[Fd]],B44,Tableau4[[#All],[Part fixe cible]],C44,Tableau4[[#All],[Scénario]],D44)</f>
        <v>8.7252798350000003</v>
      </c>
      <c r="F44">
        <f>AVERAGEIFS(Tableau4[[#All],[Coût total]],Tableau4[[#All],[Cap%]],A44,Tableau4[[#All],[Fd]],B44,Tableau4[[#All],[Part fixe cible]],C44,Tableau4[[#All],[Scénario]],D44)</f>
        <v>29843.068380000004</v>
      </c>
      <c r="G44">
        <f>AVERAGEIFS(Tableau4[[#All],[Coût d’ouverture total]],Tableau4[[#All],[Cap%]],A44,Tableau4[[#All],[Fd]],B44,Tableau4[[#All],[Part fixe cible]],C44,Tableau4[[#All],[Scénario]],D44)</f>
        <v>5801.4255518000009</v>
      </c>
      <c r="H44">
        <f>AVERAGEIFS(Tableau4[[#All],[Coût fixe d’ouverture]],Tableau4[[#All],[Cap%]],A44,Tableau4[[#All],[Fd]],B44,Tableau4[[#All],[Part fixe cible]],C44,Tableau4[[#All],[Scénario]],D44)</f>
        <v>3000</v>
      </c>
      <c r="I44">
        <f>AVERAGEIFS(Tableau4[[#All],[Coût variable d’ouverture]],Tableau4[[#All],[Cap%]],A44,Tableau4[[#All],[Fd]],B44,Tableau4[[#All],[Part fixe cible]],C44,Tableau4[[#All],[Scénario]],D44)</f>
        <v>2801.4255518</v>
      </c>
      <c r="J44" s="1">
        <f>AVERAGEIFS(Tableau4[[#All],[Part fixe observée]],Tableau4[[#All],[Cap%]],A44,Tableau4[[#All],[Fd]],B44,Tableau4[[#All],[Part fixe cible]],C44,Tableau4[[#All],[Scénario]],D44)</f>
        <v>0.51639532939999999</v>
      </c>
      <c r="K44">
        <f>AVERAGEIFS(Tableau4[[#All],[Demande² observée]],Tableau4[[#All],[Cap%]],A44,Tableau4[[#All],[Fd]],B44,Tableau4[[#All],[Part fixe cible]],C44,Tableau4[[#All],[Scénario]],D44)</f>
        <v>320.89699633999999</v>
      </c>
      <c r="L44">
        <f>AVERAGEIFS(Tableau4[[#All],[Coût de transport]],Tableau4[[#All],[Cap%]],A44,Tableau4[[#All],[Fd]],B44,Tableau4[[#All],[Part fixe cible]],C44,Tableau4[[#All],[Scénario]],D44)</f>
        <v>8669.1743218000011</v>
      </c>
      <c r="M44">
        <f>AVERAGEIFS(Tableau4[[#All],[Coût de stockage retailers]],Tableau4[[#All],[Cap%]],A44,Tableau4[[#All],[Fd]],B44,Tableau4[[#All],[Part fixe cible]],C44,Tableau4[[#All],[Scénario]],D44)</f>
        <v>8612.3522499999999</v>
      </c>
      <c r="N44">
        <f>AVERAGEIFS(Tableau4[[#All],[Coût de stockage DC]],Tableau4[[#All],[Cap%]],A44,Tableau4[[#All],[Fd]],B44,Tableau4[[#All],[Part fixe cible]],C44,Tableau4[[#All],[Scénario]],D44)</f>
        <v>5068.4884517999999</v>
      </c>
      <c r="O44">
        <f>AVERAGEIFS(Tableau4[[#All],[Coût de stock de sécurité retailers]],Tableau4[[#All],[Cap%]],A44,Tableau4[[#All],[Fd]],B44,Tableau4[[#All],[Part fixe cible]],C44,Tableau4[[#All],[Scénario]],D44)</f>
        <v>580.9289129</v>
      </c>
      <c r="P44">
        <f>AVERAGEIFS(Tableau4[[#All],[Coût de stock de sécurité DC]],Tableau4[[#All],[Cap%]],A44,Tableau4[[#All],[Fd]],B44,Tableau4[[#All],[Part fixe cible]],C44,Tableau4[[#All],[Scénario]],D44)</f>
        <v>1110.6988948999999</v>
      </c>
      <c r="Q44" s="38">
        <f>AVERAGEIFS(Tableau4[[#All],[Nombre de DC ouverts]],Tableau4[[#All],[Cap%]],A44,Tableau4[[#All],[Fd]],B44,Tableau4[[#All],[Part fixe cible]],C44,Tableau4[[#All],[Scénario]],D44)</f>
        <v>6</v>
      </c>
      <c r="R44" s="1">
        <f>AVERAGEIFS(Tableau4[[#All],[Taux de chargement moyen]],Tableau4[[#All],[Cap%]],A44,Tableau4[[#All],[Fd]],B44,Tableau4[[#All],[Part fixe cible]],C44,Tableau4[[#All],[Scénario]],D44)</f>
        <v>0.5879423424000001</v>
      </c>
      <c r="S44">
        <f>AVERAGEIFS(Tableau4[[#All],[Temps de résolution (s)]],Tableau4[[#All],[Cap%]],A44,Tableau4[[#All],[Fd]],B44,Tableau4[[#All],[Part fixe cible]],C44,Tableau4[[#All],[Scénario]],D44)</f>
        <v>269.39999999999998</v>
      </c>
      <c r="T44" s="1">
        <f>AVERAGEIFS(Tableau4[[#All],[Gap]],Tableau4[[#All],[Cap%]],A44,Tableau4[[#All],[Fd]],B44,Tableau4[[#All],[Part fixe cible]],C44,Tableau4[[#All],[Scénario]],D44)</f>
        <v>2.2281749999999999E-2</v>
      </c>
      <c r="U44" s="1">
        <f>AVERAGEIFS(Tableau4[[#All],[Synergie ]],Tableau4[[#All],[Cap%]],A44,Tableau4[[#All],[Fd]],B44,Tableau4[[#All],[Part fixe cible]],C44,Tableau4[[#All],[Scénario]],3)</f>
        <v>0.29130501865717373</v>
      </c>
    </row>
    <row r="45" spans="1:21" x14ac:dyDescent="0.35">
      <c r="A45" s="51">
        <v>100</v>
      </c>
      <c r="B45" s="51">
        <v>500</v>
      </c>
      <c r="C45" s="52">
        <v>0.6</v>
      </c>
      <c r="D45" s="51">
        <v>3</v>
      </c>
      <c r="E45">
        <f>AVERAGEIFS(Tableau4[[#All],[CInf]],Tableau4[[#All],[Cap%]],A45,Tableau4[[#All],[Fd]],B45,Tableau4[[#All],[Part fixe cible]],C45,Tableau4[[#All],[Scénario]],D45)</f>
        <v>8.7958828867999994</v>
      </c>
      <c r="F45">
        <f>AVERAGEIFS(Tableau4[[#All],[Coût total]],Tableau4[[#All],[Cap%]],A45,Tableau4[[#All],[Fd]],B45,Tableau4[[#All],[Part fixe cible]],C45,Tableau4[[#All],[Scénario]],D45)</f>
        <v>29754.683394</v>
      </c>
      <c r="G45">
        <f>AVERAGEIFS(Tableau4[[#All],[Coût d’ouverture total]],Tableau4[[#All],[Cap%]],A45,Tableau4[[#All],[Fd]],B45,Tableau4[[#All],[Part fixe cible]],C45,Tableau4[[#All],[Scénario]],D45)</f>
        <v>5682.3719286000005</v>
      </c>
      <c r="H45">
        <f>AVERAGEIFS(Tableau4[[#All],[Coût fixe d’ouverture]],Tableau4[[#All],[Cap%]],A45,Tableau4[[#All],[Fd]],B45,Tableau4[[#All],[Part fixe cible]],C45,Tableau4[[#All],[Scénario]],D45)</f>
        <v>2900</v>
      </c>
      <c r="I45">
        <f>AVERAGEIFS(Tableau4[[#All],[Coût variable d’ouverture]],Tableau4[[#All],[Cap%]],A45,Tableau4[[#All],[Fd]],B45,Tableau4[[#All],[Part fixe cible]],C45,Tableau4[[#All],[Scénario]],D45)</f>
        <v>2782.3719286000005</v>
      </c>
      <c r="J45" s="1">
        <f>AVERAGEIFS(Tableau4[[#All],[Part fixe observée]],Tableau4[[#All],[Cap%]],A45,Tableau4[[#All],[Fd]],B45,Tableau4[[#All],[Part fixe cible]],C45,Tableau4[[#All],[Scénario]],D45)</f>
        <v>0.50915515199999994</v>
      </c>
      <c r="K45">
        <f>AVERAGEIFS(Tableau4[[#All],[Demande² observée]],Tableau4[[#All],[Cap%]],A45,Tableau4[[#All],[Fd]],B45,Tableau4[[#All],[Part fixe cible]],C45,Tableau4[[#All],[Scénario]],D45)</f>
        <v>315.98538967999997</v>
      </c>
      <c r="L45">
        <f>AVERAGEIFS(Tableau4[[#All],[Coût de transport]],Tableau4[[#All],[Cap%]],A45,Tableau4[[#All],[Fd]],B45,Tableau4[[#All],[Part fixe cible]],C45,Tableau4[[#All],[Scénario]],D45)</f>
        <v>8647.4293675999998</v>
      </c>
      <c r="M45">
        <f>AVERAGEIFS(Tableau4[[#All],[Coût de stockage retailers]],Tableau4[[#All],[Cap%]],A45,Tableau4[[#All],[Fd]],B45,Tableau4[[#All],[Part fixe cible]],C45,Tableau4[[#All],[Scénario]],D45)</f>
        <v>8761.9738832000003</v>
      </c>
      <c r="N45">
        <f>AVERAGEIFS(Tableau4[[#All],[Coût de stockage DC]],Tableau4[[#All],[Cap%]],A45,Tableau4[[#All],[Fd]],B45,Tableau4[[#All],[Part fixe cible]],C45,Tableau4[[#All],[Scénario]],D45)</f>
        <v>4989.6200297999994</v>
      </c>
      <c r="O45">
        <f>AVERAGEIFS(Tableau4[[#All],[Coût de stock de sécurité retailers]],Tableau4[[#All],[Cap%]],A45,Tableau4[[#All],[Fd]],B45,Tableau4[[#All],[Part fixe cible]],C45,Tableau4[[#All],[Scénario]],D45)</f>
        <v>585.30404849999991</v>
      </c>
      <c r="P45">
        <f>AVERAGEIFS(Tableau4[[#All],[Coût de stock de sécurité DC]],Tableau4[[#All],[Cap%]],A45,Tableau4[[#All],[Fd]],B45,Tableau4[[#All],[Part fixe cible]],C45,Tableau4[[#All],[Scénario]],D45)</f>
        <v>1087.9841363</v>
      </c>
      <c r="Q45" s="38">
        <f>AVERAGEIFS(Tableau4[[#All],[Nombre de DC ouverts]],Tableau4[[#All],[Cap%]],A45,Tableau4[[#All],[Fd]],B45,Tableau4[[#All],[Part fixe cible]],C45,Tableau4[[#All],[Scénario]],D45)</f>
        <v>5.8</v>
      </c>
      <c r="R45" s="1">
        <f>AVERAGEIFS(Tableau4[[#All],[Taux de chargement moyen]],Tableau4[[#All],[Cap%]],A45,Tableau4[[#All],[Fd]],B45,Tableau4[[#All],[Part fixe cible]],C45,Tableau4[[#All],[Scénario]],D45)</f>
        <v>0.33083142980000002</v>
      </c>
      <c r="S45">
        <f>AVERAGEIFS(Tableau4[[#All],[Temps de résolution (s)]],Tableau4[[#All],[Cap%]],A45,Tableau4[[#All],[Fd]],B45,Tableau4[[#All],[Part fixe cible]],C45,Tableau4[[#All],[Scénario]],D45)</f>
        <v>249.4</v>
      </c>
      <c r="T45" s="1">
        <f>AVERAGEIFS(Tableau4[[#All],[Gap]],Tableau4[[#All],[Cap%]],A45,Tableau4[[#All],[Fd]],B45,Tableau4[[#All],[Part fixe cible]],C45,Tableau4[[#All],[Scénario]],D45)</f>
        <v>1.9822004800000001E-2</v>
      </c>
      <c r="U45" s="1">
        <f>AVERAGEIFS(Tableau4[[#All],[Synergie ]],Tableau4[[#All],[Cap%]],A45,Tableau4[[#All],[Fd]],B45,Tableau4[[#All],[Part fixe cible]],C45,Tableau4[[#All],[Scénario]],3)</f>
        <v>0.29278819781240112</v>
      </c>
    </row>
    <row r="46" spans="1:21" x14ac:dyDescent="0.35">
      <c r="A46" s="46">
        <v>70</v>
      </c>
      <c r="B46" s="46">
        <v>1000</v>
      </c>
      <c r="C46" s="47">
        <v>0.8</v>
      </c>
      <c r="D46" s="46">
        <v>3</v>
      </c>
      <c r="E46">
        <f>AVERAGEIFS(Tableau4[[#All],[CInf]],Tableau4[[#All],[Cap%]],A46,Tableau4[[#All],[Fd]],B46,Tableau4[[#All],[Part fixe cible]],C46,Tableau4[[#All],[Scénario]],D46)</f>
        <v>5.3117574096000002</v>
      </c>
      <c r="F46">
        <f>AVERAGEIFS(Tableau4[[#All],[Coût total]],Tableau4[[#All],[Cap%]],A46,Tableau4[[#All],[Fd]],B46,Tableau4[[#All],[Part fixe cible]],C46,Tableau4[[#All],[Scénario]],D46)</f>
        <v>31218.512569999999</v>
      </c>
      <c r="G46">
        <f>AVERAGEIFS(Tableau4[[#All],[Coût d’ouverture total]],Tableau4[[#All],[Cap%]],A46,Tableau4[[#All],[Fd]],B46,Tableau4[[#All],[Part fixe cible]],C46,Tableau4[[#All],[Scénario]],D46)</f>
        <v>5635.6941766</v>
      </c>
      <c r="H46">
        <f>AVERAGEIFS(Tableau4[[#All],[Coût fixe d’ouverture]],Tableau4[[#All],[Cap%]],A46,Tableau4[[#All],[Fd]],B46,Tableau4[[#All],[Part fixe cible]],C46,Tableau4[[#All],[Scénario]],D46)</f>
        <v>4200</v>
      </c>
      <c r="I46">
        <f>AVERAGEIFS(Tableau4[[#All],[Coût variable d’ouverture]],Tableau4[[#All],[Cap%]],A46,Tableau4[[#All],[Fd]],B46,Tableau4[[#All],[Part fixe cible]],C46,Tableau4[[#All],[Scénario]],D46)</f>
        <v>1435.6941766</v>
      </c>
      <c r="J46" s="1">
        <f>AVERAGEIFS(Tableau4[[#All],[Part fixe observée]],Tableau4[[#All],[Cap%]],A46,Tableau4[[#All],[Fd]],B46,Tableau4[[#All],[Part fixe cible]],C46,Tableau4[[#All],[Scénario]],D46)</f>
        <v>0.74445489980000001</v>
      </c>
      <c r="K46">
        <f>AVERAGEIFS(Tableau4[[#All],[Demande² observée]],Tableau4[[#All],[Cap%]],A46,Tableau4[[#All],[Fd]],B46,Tableau4[[#All],[Part fixe cible]],C46,Tableau4[[#All],[Scénario]],D46)</f>
        <v>268.74281348</v>
      </c>
      <c r="L46">
        <f>AVERAGEIFS(Tableau4[[#All],[Coût de transport]],Tableau4[[#All],[Cap%]],A46,Tableau4[[#All],[Fd]],B46,Tableau4[[#All],[Part fixe cible]],C46,Tableau4[[#All],[Scénario]],D46)</f>
        <v>10056.756968000002</v>
      </c>
      <c r="M46">
        <f>AVERAGEIFS(Tableau4[[#All],[Coût de stockage retailers]],Tableau4[[#All],[Cap%]],A46,Tableau4[[#All],[Fd]],B46,Tableau4[[#All],[Part fixe cible]],C46,Tableau4[[#All],[Scénario]],D46)</f>
        <v>9769.6032488000001</v>
      </c>
      <c r="N46">
        <f>AVERAGEIFS(Tableau4[[#All],[Coût de stockage DC]],Tableau4[[#All],[Cap%]],A46,Tableau4[[#All],[Fd]],B46,Tableau4[[#All],[Part fixe cible]],C46,Tableau4[[#All],[Scénario]],D46)</f>
        <v>4246.7628463999999</v>
      </c>
      <c r="O46">
        <f>AVERAGEIFS(Tableau4[[#All],[Coût de stock de sécurité retailers]],Tableau4[[#All],[Cap%]],A46,Tableau4[[#All],[Fd]],B46,Tableau4[[#All],[Part fixe cible]],C46,Tableau4[[#All],[Scénario]],D46)</f>
        <v>580.9289129</v>
      </c>
      <c r="P46">
        <f>AVERAGEIFS(Tableau4[[#All],[Coût de stock de sécurité DC]],Tableau4[[#All],[Cap%]],A46,Tableau4[[#All],[Fd]],B46,Tableau4[[#All],[Part fixe cible]],C46,Tableau4[[#All],[Scénario]],D46)</f>
        <v>928.76641533999987</v>
      </c>
      <c r="Q46" s="38">
        <f>AVERAGEIFS(Tableau4[[#All],[Nombre de DC ouverts]],Tableau4[[#All],[Cap%]],A46,Tableau4[[#All],[Fd]],B46,Tableau4[[#All],[Part fixe cible]],C46,Tableau4[[#All],[Scénario]],D46)</f>
        <v>4.2</v>
      </c>
      <c r="R46" s="1">
        <f>AVERAGEIFS(Tableau4[[#All],[Taux de chargement moyen]],Tableau4[[#All],[Cap%]],A46,Tableau4[[#All],[Fd]],B46,Tableau4[[#All],[Part fixe cible]],C46,Tableau4[[#All],[Scénario]],D46)</f>
        <v>0.66779478380000001</v>
      </c>
      <c r="S46">
        <f>AVERAGEIFS(Tableau4[[#All],[Temps de résolution (s)]],Tableau4[[#All],[Cap%]],A46,Tableau4[[#All],[Fd]],B46,Tableau4[[#All],[Part fixe cible]],C46,Tableau4[[#All],[Scénario]],D46)</f>
        <v>229.6</v>
      </c>
      <c r="T46" s="1">
        <f>AVERAGEIFS(Tableau4[[#All],[Gap]],Tableau4[[#All],[Cap%]],A46,Tableau4[[#All],[Fd]],B46,Tableau4[[#All],[Part fixe cible]],C46,Tableau4[[#All],[Scénario]],D46)</f>
        <v>1.2688095399999998E-2</v>
      </c>
      <c r="U46" s="1">
        <f>AVERAGEIFS(Tableau4[[#All],[Synergie ]],Tableau4[[#All],[Cap%]],A46,Tableau4[[#All],[Fd]],B46,Tableau4[[#All],[Part fixe cible]],C46,Tableau4[[#All],[Scénario]],3)</f>
        <v>0.30845492766409788</v>
      </c>
    </row>
    <row r="47" spans="1:21" x14ac:dyDescent="0.35">
      <c r="A47" s="46">
        <v>100</v>
      </c>
      <c r="B47" s="46">
        <v>1000</v>
      </c>
      <c r="C47" s="47">
        <v>0.8</v>
      </c>
      <c r="D47" s="46">
        <v>3</v>
      </c>
      <c r="E47">
        <f>AVERAGEIFS(Tableau4[[#All],[CInf]],Tableau4[[#All],[Cap%]],A47,Tableau4[[#All],[Fd]],B47,Tableau4[[#All],[Part fixe cible]],C47,Tableau4[[#All],[Scénario]],D47)</f>
        <v>5.3041372223999996</v>
      </c>
      <c r="F47">
        <f>AVERAGEIFS(Tableau4[[#All],[Coût total]],Tableau4[[#All],[Cap%]],A47,Tableau4[[#All],[Fd]],B47,Tableau4[[#All],[Part fixe cible]],C47,Tableau4[[#All],[Scénario]],D47)</f>
        <v>31114.086653999995</v>
      </c>
      <c r="G47">
        <f>AVERAGEIFS(Tableau4[[#All],[Coût d’ouverture total]],Tableau4[[#All],[Cap%]],A47,Tableau4[[#All],[Fd]],B47,Tableau4[[#All],[Part fixe cible]],C47,Tableau4[[#All],[Scénario]],D47)</f>
        <v>5635.5585620000002</v>
      </c>
      <c r="H47">
        <f>AVERAGEIFS(Tableau4[[#All],[Coût fixe d’ouverture]],Tableau4[[#All],[Cap%]],A47,Tableau4[[#All],[Fd]],B47,Tableau4[[#All],[Part fixe cible]],C47,Tableau4[[#All],[Scénario]],D47)</f>
        <v>4200</v>
      </c>
      <c r="I47">
        <f>AVERAGEIFS(Tableau4[[#All],[Coût variable d’ouverture]],Tableau4[[#All],[Cap%]],A47,Tableau4[[#All],[Fd]],B47,Tableau4[[#All],[Part fixe cible]],C47,Tableau4[[#All],[Scénario]],D47)</f>
        <v>1435.5585619999997</v>
      </c>
      <c r="J47" s="1">
        <f>AVERAGEIFS(Tableau4[[#All],[Part fixe observée]],Tableau4[[#All],[Cap%]],A47,Tableau4[[#All],[Fd]],B47,Tableau4[[#All],[Part fixe cible]],C47,Tableau4[[#All],[Scénario]],D47)</f>
        <v>0.74431523100000008</v>
      </c>
      <c r="K47">
        <f>AVERAGEIFS(Tableau4[[#All],[Demande² observée]],Tableau4[[#All],[Cap%]],A47,Tableau4[[#All],[Fd]],B47,Tableau4[[#All],[Part fixe cible]],C47,Tableau4[[#All],[Scénario]],D47)</f>
        <v>269.06994973999997</v>
      </c>
      <c r="L47">
        <f>AVERAGEIFS(Tableau4[[#All],[Coût de transport]],Tableau4[[#All],[Cap%]],A47,Tableau4[[#All],[Fd]],B47,Tableau4[[#All],[Part fixe cible]],C47,Tableau4[[#All],[Scénario]],D47)</f>
        <v>9815.9352577999998</v>
      </c>
      <c r="M47">
        <f>AVERAGEIFS(Tableau4[[#All],[Coût de stockage retailers]],Tableau4[[#All],[Cap%]],A47,Tableau4[[#All],[Fd]],B47,Tableau4[[#All],[Part fixe cible]],C47,Tableau4[[#All],[Scénario]],D47)</f>
        <v>9899.6526006000004</v>
      </c>
      <c r="N47">
        <f>AVERAGEIFS(Tableau4[[#All],[Coût de stockage DC]],Tableau4[[#All],[Cap%]],A47,Tableau4[[#All],[Fd]],B47,Tableau4[[#All],[Part fixe cible]],C47,Tableau4[[#All],[Scénario]],D47)</f>
        <v>4251.5635913999995</v>
      </c>
      <c r="O47">
        <f>AVERAGEIFS(Tableau4[[#All],[Coût de stock de sécurité retailers]],Tableau4[[#All],[Cap%]],A47,Tableau4[[#All],[Fd]],B47,Tableau4[[#All],[Part fixe cible]],C47,Tableau4[[#All],[Scénario]],D47)</f>
        <v>580.9289129</v>
      </c>
      <c r="P47">
        <f>AVERAGEIFS(Tableau4[[#All],[Coût de stock de sécurité DC]],Tableau4[[#All],[Cap%]],A47,Tableau4[[#All],[Fd]],B47,Tableau4[[#All],[Part fixe cible]],C47,Tableau4[[#All],[Scénario]],D47)</f>
        <v>930.44772866000005</v>
      </c>
      <c r="Q47" s="38">
        <f>AVERAGEIFS(Tableau4[[#All],[Nombre de DC ouverts]],Tableau4[[#All],[Cap%]],A47,Tableau4[[#All],[Fd]],B47,Tableau4[[#All],[Part fixe cible]],C47,Tableau4[[#All],[Scénario]],D47)</f>
        <v>4.2</v>
      </c>
      <c r="R47" s="1">
        <f>AVERAGEIFS(Tableau4[[#All],[Taux de chargement moyen]],Tableau4[[#All],[Cap%]],A47,Tableau4[[#All],[Fd]],B47,Tableau4[[#All],[Part fixe cible]],C47,Tableau4[[#All],[Scénario]],D47)</f>
        <v>0.37965785019999998</v>
      </c>
      <c r="S47">
        <f>AVERAGEIFS(Tableau4[[#All],[Temps de résolution (s)]],Tableau4[[#All],[Cap%]],A47,Tableau4[[#All],[Fd]],B47,Tableau4[[#All],[Part fixe cible]],C47,Tableau4[[#All],[Scénario]],D47)</f>
        <v>256</v>
      </c>
      <c r="T47" s="1">
        <f>AVERAGEIFS(Tableau4[[#All],[Gap]],Tableau4[[#All],[Cap%]],A47,Tableau4[[#All],[Fd]],B47,Tableau4[[#All],[Part fixe cible]],C47,Tableau4[[#All],[Scénario]],D47)</f>
        <v>1.11140098E-2</v>
      </c>
      <c r="U47" s="1">
        <f>AVERAGEIFS(Tableau4[[#All],[Synergie ]],Tableau4[[#All],[Cap%]],A47,Tableau4[[#All],[Fd]],B47,Tableau4[[#All],[Part fixe cible]],C47,Tableau4[[#All],[Scénario]],3)</f>
        <v>0.31093505827687096</v>
      </c>
    </row>
    <row r="48" spans="1:21" x14ac:dyDescent="0.35">
      <c r="A48" s="46">
        <v>10</v>
      </c>
      <c r="B48" s="46">
        <v>500</v>
      </c>
      <c r="C48" s="47">
        <v>0.8</v>
      </c>
      <c r="D48" s="46">
        <v>3</v>
      </c>
      <c r="E48" s="53">
        <f>AVERAGEIFS(Tableau4[[#All],[CInf]],Tableau4[[#All],[Cap%]],A48,Tableau4[[#All],[Fd]],B48,Tableau4[[#All],[Part fixe cible]],C48,Tableau4[[#All],[Scénario]],D48)</f>
        <v>3.5415129577999998</v>
      </c>
      <c r="F48" s="53">
        <f>AVERAGEIFS(Tableau4[[#All],[Coût total]],Tableau4[[#All],[Cap%]],A48,Tableau4[[#All],[Fd]],B48,Tableau4[[#All],[Part fixe cible]],C48,Tableau4[[#All],[Scénario]],D48)</f>
        <v>29412.522713999999</v>
      </c>
      <c r="G48" s="53">
        <f>AVERAGEIFS(Tableau4[[#All],[Coût d’ouverture total]],Tableau4[[#All],[Cap%]],A48,Tableau4[[#All],[Fd]],B48,Tableau4[[#All],[Part fixe cible]],C48,Tableau4[[#All],[Scénario]],D48)</f>
        <v>5418.7117600000001</v>
      </c>
      <c r="H48" s="53">
        <f>AVERAGEIFS(Tableau4[[#All],[Coût fixe d’ouverture]],Tableau4[[#All],[Cap%]],A48,Tableau4[[#All],[Fd]],B48,Tableau4[[#All],[Part fixe cible]],C48,Tableau4[[#All],[Scénario]],D48)</f>
        <v>4100</v>
      </c>
      <c r="I48" s="53">
        <f>AVERAGEIFS(Tableau4[[#All],[Coût variable d’ouverture]],Tableau4[[#All],[Cap%]],A48,Tableau4[[#All],[Fd]],B48,Tableau4[[#All],[Part fixe cible]],C48,Tableau4[[#All],[Scénario]],D48)</f>
        <v>1318.7117600000001</v>
      </c>
      <c r="J48" s="54">
        <f>AVERAGEIFS(Tableau4[[#All],[Part fixe observée]],Tableau4[[#All],[Cap%]],A48,Tableau4[[#All],[Fd]],B48,Tableau4[[#All],[Part fixe cible]],C48,Tableau4[[#All],[Scénario]],D48)</f>
        <v>0.75659570119999997</v>
      </c>
      <c r="K48" s="53">
        <f>AVERAGEIFS(Tableau4[[#All],[Demande² observée]],Tableau4[[#All],[Cap%]],A48,Tableau4[[#All],[Fd]],B48,Tableau4[[#All],[Part fixe cible]],C48,Tableau4[[#All],[Scénario]],D48)</f>
        <v>372.36261861999998</v>
      </c>
      <c r="L48" s="53">
        <f>AVERAGEIFS(Tableau4[[#All],[Coût de transport]],Tableau4[[#All],[Cap%]],A48,Tableau4[[#All],[Fd]],B48,Tableau4[[#All],[Part fixe cible]],C48,Tableau4[[#All],[Scénario]],D48)</f>
        <v>10574.922333999999</v>
      </c>
      <c r="M48" s="53">
        <f>AVERAGEIFS(Tableau4[[#All],[Coût de stockage retailers]],Tableau4[[#All],[Cap%]],A48,Tableau4[[#All],[Fd]],B48,Tableau4[[#All],[Part fixe cible]],C48,Tableau4[[#All],[Scénario]],D48)</f>
        <v>5673.3406411999995</v>
      </c>
      <c r="N48" s="53">
        <f>AVERAGEIFS(Tableau4[[#All],[Coût de stockage DC]],Tableau4[[#All],[Cap%]],A48,Tableau4[[#All],[Fd]],B48,Tableau4[[#All],[Part fixe cible]],C48,Tableau4[[#All],[Scénario]],D48)</f>
        <v>5880.2084569999988</v>
      </c>
      <c r="O48" s="53">
        <f>AVERAGEIFS(Tableau4[[#All],[Coût de stock de sécurité retailers]],Tableau4[[#All],[Cap%]],A48,Tableau4[[#All],[Fd]],B48,Tableau4[[#All],[Part fixe cible]],C48,Tableau4[[#All],[Scénario]],D48)</f>
        <v>580.9289129</v>
      </c>
      <c r="P48" s="53">
        <f>AVERAGEIFS(Tableau4[[#All],[Coût de stock de sécurité DC]],Tableau4[[#All],[Cap%]],A48,Tableau4[[#All],[Fd]],B48,Tableau4[[#All],[Part fixe cible]],C48,Tableau4[[#All],[Scénario]],D48)</f>
        <v>1284.410609</v>
      </c>
      <c r="Q48" s="55">
        <f>AVERAGEIFS(Tableau4[[#All],[Nombre de DC ouverts]],Tableau4[[#All],[Cap%]],A48,Tableau4[[#All],[Fd]],B48,Tableau4[[#All],[Part fixe cible]],C48,Tableau4[[#All],[Scénario]],D48)</f>
        <v>8.1999999999999993</v>
      </c>
      <c r="R48" s="54">
        <f>AVERAGEIFS(Tableau4[[#All],[Taux de chargement moyen]],Tableau4[[#All],[Cap%]],A48,Tableau4[[#All],[Fd]],B48,Tableau4[[#All],[Part fixe cible]],C48,Tableau4[[#All],[Scénario]],D48)</f>
        <v>0.83625877100000001</v>
      </c>
      <c r="S48" s="53">
        <f>AVERAGEIFS(Tableau4[[#All],[Temps de résolution (s)]],Tableau4[[#All],[Cap%]],A48,Tableau4[[#All],[Fd]],B48,Tableau4[[#All],[Part fixe cible]],C48,Tableau4[[#All],[Scénario]],D48)</f>
        <v>108.2</v>
      </c>
      <c r="T48" s="54">
        <f>AVERAGEIFS(Tableau4[[#All],[Gap]],Tableau4[[#All],[Cap%]],A48,Tableau4[[#All],[Fd]],B48,Tableau4[[#All],[Part fixe cible]],C48,Tableau4[[#All],[Scénario]],D48)</f>
        <v>9.8899061999999996E-3</v>
      </c>
      <c r="U48" s="54">
        <f>AVERAGEIFS(Tableau4[[#All],[Synergie ]],Tableau4[[#All],[Cap%]],A48,Tableau4[[#All],[Fd]],B48,Tableau4[[#All],[Part fixe cible]],C48,Tableau4[[#All],[Scénario]],3)</f>
        <v>0.27447174619246656</v>
      </c>
    </row>
    <row r="49" spans="1:21" x14ac:dyDescent="0.35">
      <c r="A49" s="48">
        <v>40</v>
      </c>
      <c r="B49" s="48">
        <v>1000</v>
      </c>
      <c r="C49" s="49">
        <v>1</v>
      </c>
      <c r="D49" s="50">
        <v>3</v>
      </c>
      <c r="E49" s="39">
        <f>AVERAGEIFS(Tableau4[[#All],[CInf]],Tableau4[[#All],[Cap%]],A49,Tableau4[[#All],[Fd]],B49,Tableau4[[#All],[Part fixe cible]],C49,Tableau4[[#All],[Scénario]],D49)</f>
        <v>0</v>
      </c>
      <c r="F49" s="39">
        <f>AVERAGEIFS(Tableau4[[#All],[Coût total]],Tableau4[[#All],[Cap%]],A49,Tableau4[[#All],[Fd]],B49,Tableau4[[#All],[Part fixe cible]],C49,Tableau4[[#All],[Scénario]],D49)</f>
        <v>29896.299167999998</v>
      </c>
      <c r="G49" s="39">
        <f>AVERAGEIFS(Tableau4[[#All],[Coût d’ouverture total]],Tableau4[[#All],[Cap%]],A49,Tableau4[[#All],[Fd]],B49,Tableau4[[#All],[Part fixe cible]],C49,Tableau4[[#All],[Scénario]],D49)</f>
        <v>5400</v>
      </c>
      <c r="H49" s="39">
        <f>AVERAGEIFS(Tableau4[[#All],[Coût fixe d’ouverture]],Tableau4[[#All],[Cap%]],A49,Tableau4[[#All],[Fd]],B49,Tableau4[[#All],[Part fixe cible]],C49,Tableau4[[#All],[Scénario]],D49)</f>
        <v>5400</v>
      </c>
      <c r="I49" s="39">
        <f>AVERAGEIFS(Tableau4[[#All],[Coût variable d’ouverture]],Tableau4[[#All],[Cap%]],A49,Tableau4[[#All],[Fd]],B49,Tableau4[[#All],[Part fixe cible]],C49,Tableau4[[#All],[Scénario]],D49)</f>
        <v>0</v>
      </c>
      <c r="J49" s="40">
        <f>AVERAGEIFS(Tableau4[[#All],[Part fixe observée]],Tableau4[[#All],[Cap%]],A49,Tableau4[[#All],[Fd]],B49,Tableau4[[#All],[Part fixe cible]],C49,Tableau4[[#All],[Scénario]],D49)</f>
        <v>1</v>
      </c>
      <c r="K49" s="39" t="e">
        <f>AVERAGEIFS(Tableau4[[#All],[Demande² observée]],Tableau4[[#All],[Cap%]],A49,Tableau4[[#All],[Fd]],B49,Tableau4[[#All],[Part fixe cible]],C49,Tableau4[[#All],[Scénario]],D49)</f>
        <v>#DIV/0!</v>
      </c>
      <c r="L49" s="39">
        <f>AVERAGEIFS(Tableau4[[#All],[Coût de transport]],Tableau4[[#All],[Cap%]],A49,Tableau4[[#All],[Fd]],B49,Tableau4[[#All],[Part fixe cible]],C49,Tableau4[[#All],[Scénario]],D49)</f>
        <v>9770.6766946000007</v>
      </c>
      <c r="M49" s="39">
        <f>AVERAGEIFS(Tableau4[[#All],[Coût de stockage retailers]],Tableau4[[#All],[Cap%]],A49,Tableau4[[#All],[Fd]],B49,Tableau4[[#All],[Part fixe cible]],C49,Tableau4[[#All],[Scénario]],D49)</f>
        <v>8269.1419103999997</v>
      </c>
      <c r="N49" s="39">
        <f>AVERAGEIFS(Tableau4[[#All],[Coût de stockage DC]],Tableau4[[#All],[Cap%]],A49,Tableau4[[#All],[Fd]],B49,Tableau4[[#All],[Part fixe cible]],C49,Tableau4[[#All],[Scénario]],D49)</f>
        <v>4820.9509111999996</v>
      </c>
      <c r="O49" s="39">
        <f>AVERAGEIFS(Tableau4[[#All],[Coût de stock de sécurité retailers]],Tableau4[[#All],[Cap%]],A49,Tableau4[[#All],[Fd]],B49,Tableau4[[#All],[Part fixe cible]],C49,Tableau4[[#All],[Scénario]],D49)</f>
        <v>580.9289129</v>
      </c>
      <c r="P49" s="39">
        <f>AVERAGEIFS(Tableau4[[#All],[Coût de stock de sécurité DC]],Tableau4[[#All],[Cap%]],A49,Tableau4[[#All],[Fd]],B49,Tableau4[[#All],[Part fixe cible]],C49,Tableau4[[#All],[Scénario]],D49)</f>
        <v>1054.6007358000002</v>
      </c>
      <c r="Q49" s="41">
        <f>AVERAGEIFS(Tableau4[[#All],[Nombre de DC ouverts]],Tableau4[[#All],[Cap%]],A49,Tableau4[[#All],[Fd]],B49,Tableau4[[#All],[Part fixe cible]],C49,Tableau4[[#All],[Scénario]],D49)</f>
        <v>5.4</v>
      </c>
      <c r="R49" s="40">
        <f>AVERAGEIFS(Tableau4[[#All],[Taux de chargement moyen]],Tableau4[[#All],[Cap%]],A49,Tableau4[[#All],[Fd]],B49,Tableau4[[#All],[Part fixe cible]],C49,Tableau4[[#All],[Scénario]],D49)</f>
        <v>0.75516721619999994</v>
      </c>
      <c r="S49" s="39">
        <f>AVERAGEIFS(Tableau4[[#All],[Temps de résolution (s)]],Tableau4[[#All],[Cap%]],A49,Tableau4[[#All],[Fd]],B49,Tableau4[[#All],[Part fixe cible]],C49,Tableau4[[#All],[Scénario]],D49)</f>
        <v>43.6</v>
      </c>
      <c r="T49" s="40">
        <f>AVERAGEIFS(Tableau4[[#All],[Gap]],Tableau4[[#All],[Cap%]],A49,Tableau4[[#All],[Fd]],B49,Tableau4[[#All],[Part fixe cible]],C49,Tableau4[[#All],[Scénario]],D49)</f>
        <v>7.8305303999999989E-3</v>
      </c>
      <c r="U49" s="40">
        <f>AVERAGEIFS(Tableau4[[#All],[Synergie ]],Tableau4[[#All],[Cap%]],A49,Tableau4[[#All],[Fd]],B49,Tableau4[[#All],[Part fixe cible]],C49,Tableau4[[#All],[Scénario]],3)</f>
        <v>0.30884760417621926</v>
      </c>
    </row>
    <row r="50" spans="1:21" x14ac:dyDescent="0.35">
      <c r="A50" s="48">
        <v>100</v>
      </c>
      <c r="B50" s="48">
        <v>1000</v>
      </c>
      <c r="C50" s="49">
        <v>1</v>
      </c>
      <c r="D50" s="50">
        <v>3</v>
      </c>
      <c r="E50" s="39">
        <f>AVERAGEIFS(Tableau4[[#All],[CInf]],Tableau4[[#All],[Cap%]],A50,Tableau4[[#All],[Fd]],B50,Tableau4[[#All],[Part fixe cible]],C50,Tableau4[[#All],[Scénario]],D50)</f>
        <v>0</v>
      </c>
      <c r="F50" s="39">
        <f>AVERAGEIFS(Tableau4[[#All],[Coût total]],Tableau4[[#All],[Cap%]],A50,Tableau4[[#All],[Fd]],B50,Tableau4[[#All],[Part fixe cible]],C50,Tableau4[[#All],[Scénario]],D50)</f>
        <v>29651.786912000003</v>
      </c>
      <c r="G50" s="39">
        <f>AVERAGEIFS(Tableau4[[#All],[Coût d’ouverture total]],Tableau4[[#All],[Cap%]],A50,Tableau4[[#All],[Fd]],B50,Tableau4[[#All],[Part fixe cible]],C50,Tableau4[[#All],[Scénario]],D50)</f>
        <v>5000</v>
      </c>
      <c r="H50" s="39">
        <f>AVERAGEIFS(Tableau4[[#All],[Coût fixe d’ouverture]],Tableau4[[#All],[Cap%]],A50,Tableau4[[#All],[Fd]],B50,Tableau4[[#All],[Part fixe cible]],C50,Tableau4[[#All],[Scénario]],D50)</f>
        <v>5000</v>
      </c>
      <c r="I50" s="39">
        <f>AVERAGEIFS(Tableau4[[#All],[Coût variable d’ouverture]],Tableau4[[#All],[Cap%]],A50,Tableau4[[#All],[Fd]],B50,Tableau4[[#All],[Part fixe cible]],C50,Tableau4[[#All],[Scénario]],D50)</f>
        <v>0</v>
      </c>
      <c r="J50" s="40">
        <f>AVERAGEIFS(Tableau4[[#All],[Part fixe observée]],Tableau4[[#All],[Cap%]],A50,Tableau4[[#All],[Fd]],B50,Tableau4[[#All],[Part fixe cible]],C50,Tableau4[[#All],[Scénario]],D50)</f>
        <v>1</v>
      </c>
      <c r="K50" s="39" t="e">
        <f>AVERAGEIFS(Tableau4[[#All],[Demande² observée]],Tableau4[[#All],[Cap%]],A50,Tableau4[[#All],[Fd]],B50,Tableau4[[#All],[Part fixe cible]],C50,Tableau4[[#All],[Scénario]],D50)</f>
        <v>#DIV/0!</v>
      </c>
      <c r="L50" s="39">
        <f>AVERAGEIFS(Tableau4[[#All],[Coût de transport]],Tableau4[[#All],[Cap%]],A50,Tableau4[[#All],[Fd]],B50,Tableau4[[#All],[Part fixe cible]],C50,Tableau4[[#All],[Scénario]],D50)</f>
        <v>9158.8368083999994</v>
      </c>
      <c r="M50" s="39">
        <f>AVERAGEIFS(Tableau4[[#All],[Coût de stockage retailers]],Tableau4[[#All],[Cap%]],A50,Tableau4[[#All],[Fd]],B50,Tableau4[[#All],[Part fixe cible]],C50,Tableau4[[#All],[Scénario]],D50)</f>
        <v>9260.2334193999995</v>
      </c>
      <c r="N50" s="39">
        <f>AVERAGEIFS(Tableau4[[#All],[Coût de stockage DC]],Tableau4[[#All],[Cap%]],A50,Tableau4[[#All],[Fd]],B50,Tableau4[[#All],[Part fixe cible]],C50,Tableau4[[#All],[Scénario]],D50)</f>
        <v>4639.5098497999998</v>
      </c>
      <c r="O50" s="39">
        <f>AVERAGEIFS(Tableau4[[#All],[Coût de stock de sécurité retailers]],Tableau4[[#All],[Cap%]],A50,Tableau4[[#All],[Fd]],B50,Tableau4[[#All],[Part fixe cible]],C50,Tableau4[[#All],[Scénario]],D50)</f>
        <v>580.9289129</v>
      </c>
      <c r="P50" s="39">
        <f>AVERAGEIFS(Tableau4[[#All],[Coût de stock de sécurité DC]],Tableau4[[#All],[Cap%]],A50,Tableau4[[#All],[Fd]],B50,Tableau4[[#All],[Part fixe cible]],C50,Tableau4[[#All],[Scénario]],D50)</f>
        <v>1012.27792082</v>
      </c>
      <c r="Q50" s="41">
        <f>AVERAGEIFS(Tableau4[[#All],[Nombre de DC ouverts]],Tableau4[[#All],[Cap%]],A50,Tableau4[[#All],[Fd]],B50,Tableau4[[#All],[Part fixe cible]],C50,Tableau4[[#All],[Scénario]],D50)</f>
        <v>5</v>
      </c>
      <c r="R50" s="40">
        <f>AVERAGEIFS(Tableau4[[#All],[Taux de chargement moyen]],Tableau4[[#All],[Cap%]],A50,Tableau4[[#All],[Fd]],B50,Tableau4[[#All],[Part fixe cible]],C50,Tableau4[[#All],[Scénario]],D50)</f>
        <v>0.35498523859999997</v>
      </c>
      <c r="S50" s="39">
        <f>AVERAGEIFS(Tableau4[[#All],[Temps de résolution (s)]],Tableau4[[#All],[Cap%]],A50,Tableau4[[#All],[Fd]],B50,Tableau4[[#All],[Part fixe cible]],C50,Tableau4[[#All],[Scénario]],D50)</f>
        <v>74.8</v>
      </c>
      <c r="T50" s="40">
        <f>AVERAGEIFS(Tableau4[[#All],[Gap]],Tableau4[[#All],[Cap%]],A50,Tableau4[[#All],[Fd]],B50,Tableau4[[#All],[Part fixe cible]],C50,Tableau4[[#All],[Scénario]],D50)</f>
        <v>8.0874025999999981E-3</v>
      </c>
      <c r="U50" s="40">
        <f>AVERAGEIFS(Tableau4[[#All],[Synergie ]],Tableau4[[#All],[Cap%]],A50,Tableau4[[#All],[Fd]],B50,Tableau4[[#All],[Part fixe cible]],C50,Tableau4[[#All],[Scénario]],3)</f>
        <v>0.31459545070964945</v>
      </c>
    </row>
    <row r="51" spans="1:21" x14ac:dyDescent="0.35">
      <c r="A51" s="48">
        <v>70</v>
      </c>
      <c r="B51" s="48">
        <v>1000</v>
      </c>
      <c r="C51" s="49">
        <v>1</v>
      </c>
      <c r="D51" s="50">
        <v>3</v>
      </c>
      <c r="E51" s="39">
        <f>AVERAGEIFS(Tableau4[[#All],[CInf]],Tableau4[[#All],[Cap%]],A51,Tableau4[[#All],[Fd]],B51,Tableau4[[#All],[Part fixe cible]],C51,Tableau4[[#All],[Scénario]],D51)</f>
        <v>0</v>
      </c>
      <c r="F51" s="39">
        <f>AVERAGEIFS(Tableau4[[#All],[Coût total]],Tableau4[[#All],[Cap%]],A51,Tableau4[[#All],[Fd]],B51,Tableau4[[#All],[Part fixe cible]],C51,Tableau4[[#All],[Scénario]],D51)</f>
        <v>29621.473177999997</v>
      </c>
      <c r="G51" s="39">
        <f>AVERAGEIFS(Tableau4[[#All],[Coût d’ouverture total]],Tableau4[[#All],[Cap%]],A51,Tableau4[[#All],[Fd]],B51,Tableau4[[#All],[Part fixe cible]],C51,Tableau4[[#All],[Scénario]],D51)</f>
        <v>5000</v>
      </c>
      <c r="H51" s="39">
        <f>AVERAGEIFS(Tableau4[[#All],[Coût fixe d’ouverture]],Tableau4[[#All],[Cap%]],A51,Tableau4[[#All],[Fd]],B51,Tableau4[[#All],[Part fixe cible]],C51,Tableau4[[#All],[Scénario]],D51)</f>
        <v>5000</v>
      </c>
      <c r="I51" s="39">
        <f>AVERAGEIFS(Tableau4[[#All],[Coût variable d’ouverture]],Tableau4[[#All],[Cap%]],A51,Tableau4[[#All],[Fd]],B51,Tableau4[[#All],[Part fixe cible]],C51,Tableau4[[#All],[Scénario]],D51)</f>
        <v>0</v>
      </c>
      <c r="J51" s="40">
        <f>AVERAGEIFS(Tableau4[[#All],[Part fixe observée]],Tableau4[[#All],[Cap%]],A51,Tableau4[[#All],[Fd]],B51,Tableau4[[#All],[Part fixe cible]],C51,Tableau4[[#All],[Scénario]],D51)</f>
        <v>1</v>
      </c>
      <c r="K51" s="39" t="e">
        <f>AVERAGEIFS(Tableau4[[#All],[Demande² observée]],Tableau4[[#All],[Cap%]],A51,Tableau4[[#All],[Fd]],B51,Tableau4[[#All],[Part fixe cible]],C51,Tableau4[[#All],[Scénario]],D51)</f>
        <v>#DIV/0!</v>
      </c>
      <c r="L51" s="39">
        <f>AVERAGEIFS(Tableau4[[#All],[Coût de transport]],Tableau4[[#All],[Cap%]],A51,Tableau4[[#All],[Fd]],B51,Tableau4[[#All],[Part fixe cible]],C51,Tableau4[[#All],[Scénario]],D51)</f>
        <v>9256.6885333999999</v>
      </c>
      <c r="M51" s="39">
        <f>AVERAGEIFS(Tableau4[[#All],[Coût de stockage retailers]],Tableau4[[#All],[Cap%]],A51,Tableau4[[#All],[Fd]],B51,Tableau4[[#All],[Part fixe cible]],C51,Tableau4[[#All],[Scénario]],D51)</f>
        <v>9116.8389873999986</v>
      </c>
      <c r="N51" s="39">
        <f>AVERAGEIFS(Tableau4[[#All],[Coût de stockage DC]],Tableau4[[#All],[Cap%]],A51,Tableau4[[#All],[Fd]],B51,Tableau4[[#All],[Part fixe cible]],C51,Tableau4[[#All],[Scénario]],D51)</f>
        <v>4651.6817007999998</v>
      </c>
      <c r="O51" s="39">
        <f>AVERAGEIFS(Tableau4[[#All],[Coût de stock de sécurité retailers]],Tableau4[[#All],[Cap%]],A51,Tableau4[[#All],[Fd]],B51,Tableau4[[#All],[Part fixe cible]],C51,Tableau4[[#All],[Scénario]],D51)</f>
        <v>580.9289129</v>
      </c>
      <c r="P51" s="39">
        <f>AVERAGEIFS(Tableau4[[#All],[Coût de stock de sécurité DC]],Tableau4[[#All],[Cap%]],A51,Tableau4[[#All],[Fd]],B51,Tableau4[[#All],[Part fixe cible]],C51,Tableau4[[#All],[Scénario]],D51)</f>
        <v>1015.3350416400001</v>
      </c>
      <c r="Q51" s="41">
        <f>AVERAGEIFS(Tableau4[[#All],[Nombre de DC ouverts]],Tableau4[[#All],[Cap%]],A51,Tableau4[[#All],[Fd]],B51,Tableau4[[#All],[Part fixe cible]],C51,Tableau4[[#All],[Scénario]],D51)</f>
        <v>5</v>
      </c>
      <c r="R51" s="40">
        <f>AVERAGEIFS(Tableau4[[#All],[Taux de chargement moyen]],Tableau4[[#All],[Cap%]],A51,Tableau4[[#All],[Fd]],B51,Tableau4[[#All],[Part fixe cible]],C51,Tableau4[[#All],[Scénario]],D51)</f>
        <v>0.62270212020000004</v>
      </c>
      <c r="S51" s="39">
        <f>AVERAGEIFS(Tableau4[[#All],[Temps de résolution (s)]],Tableau4[[#All],[Cap%]],A51,Tableau4[[#All],[Fd]],B51,Tableau4[[#All],[Part fixe cible]],C51,Tableau4[[#All],[Scénario]],D51)</f>
        <v>64.2</v>
      </c>
      <c r="T51" s="40">
        <f>AVERAGEIFS(Tableau4[[#All],[Gap]],Tableau4[[#All],[Cap%]],A51,Tableau4[[#All],[Fd]],B51,Tableau4[[#All],[Part fixe cible]],C51,Tableau4[[#All],[Scénario]],D51)</f>
        <v>6.3441629999999999E-3</v>
      </c>
      <c r="U51" s="40">
        <f>AVERAGEIFS(Tableau4[[#All],[Synergie ]],Tableau4[[#All],[Cap%]],A51,Tableau4[[#All],[Fd]],B51,Tableau4[[#All],[Part fixe cible]],C51,Tableau4[[#All],[Scénario]],3)</f>
        <v>0.31475311957926372</v>
      </c>
    </row>
    <row r="52" spans="1:21" x14ac:dyDescent="0.35">
      <c r="A52" s="48">
        <v>100</v>
      </c>
      <c r="B52" s="48">
        <v>4000</v>
      </c>
      <c r="C52" s="49">
        <v>1</v>
      </c>
      <c r="D52" s="50">
        <v>3</v>
      </c>
      <c r="E52" s="39">
        <f>AVERAGEIFS(Tableau4[[#All],[CInf]],Tableau4[[#All],[Cap%]],A52,Tableau4[[#All],[Fd]],B52,Tableau4[[#All],[Part fixe cible]],C52,Tableau4[[#All],[Scénario]],D52)</f>
        <v>0</v>
      </c>
      <c r="F52" s="39">
        <f>AVERAGEIFS(Tableau4[[#All],[Coût total]],Tableau4[[#All],[Cap%]],A52,Tableau4[[#All],[Fd]],B52,Tableau4[[#All],[Part fixe cible]],C52,Tableau4[[#All],[Scénario]],D52)</f>
        <v>37492.987030000004</v>
      </c>
      <c r="G52" s="39">
        <f>AVERAGEIFS(Tableau4[[#All],[Coût d’ouverture total]],Tableau4[[#All],[Cap%]],A52,Tableau4[[#All],[Fd]],B52,Tableau4[[#All],[Part fixe cible]],C52,Tableau4[[#All],[Scénario]],D52)</f>
        <v>4800</v>
      </c>
      <c r="H52" s="39">
        <f>AVERAGEIFS(Tableau4[[#All],[Coût fixe d’ouverture]],Tableau4[[#All],[Cap%]],A52,Tableau4[[#All],[Fd]],B52,Tableau4[[#All],[Part fixe cible]],C52,Tableau4[[#All],[Scénario]],D52)</f>
        <v>4800</v>
      </c>
      <c r="I52" s="39">
        <f>AVERAGEIFS(Tableau4[[#All],[Coût variable d’ouverture]],Tableau4[[#All],[Cap%]],A52,Tableau4[[#All],[Fd]],B52,Tableau4[[#All],[Part fixe cible]],C52,Tableau4[[#All],[Scénario]],D52)</f>
        <v>0</v>
      </c>
      <c r="J52" s="40">
        <f>AVERAGEIFS(Tableau4[[#All],[Part fixe observée]],Tableau4[[#All],[Cap%]],A52,Tableau4[[#All],[Fd]],B52,Tableau4[[#All],[Part fixe cible]],C52,Tableau4[[#All],[Scénario]],D52)</f>
        <v>1</v>
      </c>
      <c r="K52" s="39" t="e">
        <f>AVERAGEIFS(Tableau4[[#All],[Demande² observée]],Tableau4[[#All],[Cap%]],A52,Tableau4[[#All],[Fd]],B52,Tableau4[[#All],[Part fixe cible]],C52,Tableau4[[#All],[Scénario]],D52)</f>
        <v>#DIV/0!</v>
      </c>
      <c r="L52" s="39">
        <f>AVERAGEIFS(Tableau4[[#All],[Coût de transport]],Tableau4[[#All],[Cap%]],A52,Tableau4[[#All],[Fd]],B52,Tableau4[[#All],[Part fixe cible]],C52,Tableau4[[#All],[Scénario]],D52)</f>
        <v>14660.135794000002</v>
      </c>
      <c r="M52" s="39">
        <f>AVERAGEIFS(Tableau4[[#All],[Coût de stockage retailers]],Tableau4[[#All],[Cap%]],A52,Tableau4[[#All],[Fd]],B52,Tableau4[[#All],[Part fixe cible]],C52,Tableau4[[#All],[Scénario]],D52)</f>
        <v>14684.162489999999</v>
      </c>
      <c r="N52" s="39">
        <f>AVERAGEIFS(Tableau4[[#All],[Coût de stockage DC]],Tableau4[[#All],[Cap%]],A52,Tableau4[[#All],[Fd]],B52,Tableau4[[#All],[Part fixe cible]],C52,Tableau4[[#All],[Scénario]],D52)</f>
        <v>2267.6154477999999</v>
      </c>
      <c r="O52" s="39">
        <f>AVERAGEIFS(Tableau4[[#All],[Coût de stock de sécurité retailers]],Tableau4[[#All],[Cap%]],A52,Tableau4[[#All],[Fd]],B52,Tableau4[[#All],[Part fixe cible]],C52,Tableau4[[#All],[Scénario]],D52)</f>
        <v>580.9289129</v>
      </c>
      <c r="P52" s="39">
        <f>AVERAGEIFS(Tableau4[[#All],[Coût de stock de sécurité DC]],Tableau4[[#All],[Cap%]],A52,Tableau4[[#All],[Fd]],B52,Tableau4[[#All],[Part fixe cible]],C52,Tableau4[[#All],[Scénario]],D52)</f>
        <v>500.14438398000004</v>
      </c>
      <c r="Q52" s="41">
        <f>AVERAGEIFS(Tableau4[[#All],[Nombre de DC ouverts]],Tableau4[[#All],[Cap%]],A52,Tableau4[[#All],[Fd]],B52,Tableau4[[#All],[Part fixe cible]],C52,Tableau4[[#All],[Scénario]],D52)</f>
        <v>1.2</v>
      </c>
      <c r="R52" s="40">
        <f>AVERAGEIFS(Tableau4[[#All],[Taux de chargement moyen]],Tableau4[[#All],[Cap%]],A52,Tableau4[[#All],[Fd]],B52,Tableau4[[#All],[Part fixe cible]],C52,Tableau4[[#All],[Scénario]],D52)</f>
        <v>0.56269908180000017</v>
      </c>
      <c r="S52" s="39">
        <f>AVERAGEIFS(Tableau4[[#All],[Temps de résolution (s)]],Tableau4[[#All],[Cap%]],A52,Tableau4[[#All],[Fd]],B52,Tableau4[[#All],[Part fixe cible]],C52,Tableau4[[#All],[Scénario]],D52)</f>
        <v>49</v>
      </c>
      <c r="T52" s="40">
        <f>AVERAGEIFS(Tableau4[[#All],[Gap]],Tableau4[[#All],[Cap%]],A52,Tableau4[[#All],[Fd]],B52,Tableau4[[#All],[Part fixe cible]],C52,Tableau4[[#All],[Scénario]],D52)</f>
        <v>6.0359163999999989E-3</v>
      </c>
      <c r="U52" s="40">
        <f>AVERAGEIFS(Tableau4[[#All],[Synergie ]],Tableau4[[#All],[Cap%]],A52,Tableau4[[#All],[Fd]],B52,Tableau4[[#All],[Part fixe cible]],C52,Tableau4[[#All],[Scénario]],3)</f>
        <v>0.31628703934504382</v>
      </c>
    </row>
    <row r="53" spans="1:21" x14ac:dyDescent="0.35">
      <c r="A53" s="51">
        <v>40</v>
      </c>
      <c r="B53" s="51">
        <v>500</v>
      </c>
      <c r="C53" s="52">
        <v>0.8</v>
      </c>
      <c r="D53" s="51">
        <v>3</v>
      </c>
      <c r="E53">
        <f>AVERAGEIFS(Tableau4[[#All],[CInf]],Tableau4[[#All],[Cap%]],A53,Tableau4[[#All],[Fd]],B53,Tableau4[[#All],[Part fixe cible]],C53,Tableau4[[#All],[Scénario]],D53)</f>
        <v>3.2673654931999998</v>
      </c>
      <c r="F53">
        <f>AVERAGEIFS(Tableau4[[#All],[Coût total]],Tableau4[[#All],[Cap%]],A53,Tableau4[[#All],[Fd]],B53,Tableau4[[#All],[Part fixe cible]],C53,Tableau4[[#All],[Scénario]],D53)</f>
        <v>28044.057812000003</v>
      </c>
      <c r="G53">
        <f>AVERAGEIFS(Tableau4[[#All],[Coût d’ouverture total]],Tableau4[[#All],[Cap%]],A53,Tableau4[[#All],[Fd]],B53,Tableau4[[#All],[Part fixe cible]],C53,Tableau4[[#All],[Scénario]],D53)</f>
        <v>4632.2193244</v>
      </c>
      <c r="H53">
        <f>AVERAGEIFS(Tableau4[[#All],[Coût fixe d’ouverture]],Tableau4[[#All],[Cap%]],A53,Tableau4[[#All],[Fd]],B53,Tableau4[[#All],[Part fixe cible]],C53,Tableau4[[#All],[Scénario]],D53)</f>
        <v>3500</v>
      </c>
      <c r="I53">
        <f>AVERAGEIFS(Tableau4[[#All],[Coût variable d’ouverture]],Tableau4[[#All],[Cap%]],A53,Tableau4[[#All],[Fd]],B53,Tableau4[[#All],[Part fixe cible]],C53,Tableau4[[#All],[Scénario]],D53)</f>
        <v>1132.2193244</v>
      </c>
      <c r="J53" s="1">
        <f>AVERAGEIFS(Tableau4[[#All],[Part fixe observée]],Tableau4[[#All],[Cap%]],A53,Tableau4[[#All],[Fd]],B53,Tableau4[[#All],[Part fixe cible]],C53,Tableau4[[#All],[Scénario]],D53)</f>
        <v>0.75504816460000002</v>
      </c>
      <c r="K53">
        <f>AVERAGEIFS(Tableau4[[#All],[Demande² observée]],Tableau4[[#All],[Cap%]],A53,Tableau4[[#All],[Fd]],B53,Tableau4[[#All],[Part fixe cible]],C53,Tableau4[[#All],[Scénario]],D53)</f>
        <v>346.27171656000002</v>
      </c>
      <c r="L53">
        <f>AVERAGEIFS(Tableau4[[#All],[Coût de transport]],Tableau4[[#All],[Cap%]],A53,Tableau4[[#All],[Fd]],B53,Tableau4[[#All],[Part fixe cible]],C53,Tableau4[[#All],[Scénario]],D53)</f>
        <v>8500.1327748000003</v>
      </c>
      <c r="M53">
        <f>AVERAGEIFS(Tableau4[[#All],[Coût de stockage retailers]],Tableau4[[#All],[Cap%]],A53,Tableau4[[#All],[Fd]],B53,Tableau4[[#All],[Part fixe cible]],C53,Tableau4[[#All],[Scénario]],D53)</f>
        <v>7667.7944636000002</v>
      </c>
      <c r="N53">
        <f>AVERAGEIFS(Tableau4[[#All],[Coût de stockage DC]],Tableau4[[#All],[Cap%]],A53,Tableau4[[#All],[Fd]],B53,Tableau4[[#All],[Part fixe cible]],C53,Tableau4[[#All],[Scénario]],D53)</f>
        <v>5467.9615403999996</v>
      </c>
      <c r="O53">
        <f>AVERAGEIFS(Tableau4[[#All],[Coût de stock de sécurité retailers]],Tableau4[[#All],[Cap%]],A53,Tableau4[[#All],[Fd]],B53,Tableau4[[#All],[Part fixe cible]],C53,Tableau4[[#All],[Scénario]],D53)</f>
        <v>580.9289129</v>
      </c>
      <c r="P53">
        <f>AVERAGEIFS(Tableau4[[#All],[Coût de stock de sécurité DC]],Tableau4[[#All],[Cap%]],A53,Tableau4[[#All],[Fd]],B53,Tableau4[[#All],[Part fixe cible]],C53,Tableau4[[#All],[Scénario]],D53)</f>
        <v>1195.0207956000002</v>
      </c>
      <c r="Q53" s="38">
        <f>AVERAGEIFS(Tableau4[[#All],[Nombre de DC ouverts]],Tableau4[[#All],[Cap%]],A53,Tableau4[[#All],[Fd]],B53,Tableau4[[#All],[Part fixe cible]],C53,Tableau4[[#All],[Scénario]],D53)</f>
        <v>7</v>
      </c>
      <c r="R53" s="1">
        <f>AVERAGEIFS(Tableau4[[#All],[Taux de chargement moyen]],Tableau4[[#All],[Cap%]],A53,Tableau4[[#All],[Fd]],B53,Tableau4[[#All],[Part fixe cible]],C53,Tableau4[[#All],[Scénario]],D53)</f>
        <v>0.69979758400000003</v>
      </c>
      <c r="S53">
        <f>AVERAGEIFS(Tableau4[[#All],[Temps de résolution (s)]],Tableau4[[#All],[Cap%]],A53,Tableau4[[#All],[Fd]],B53,Tableau4[[#All],[Part fixe cible]],C53,Tableau4[[#All],[Scénario]],D53)</f>
        <v>204.6</v>
      </c>
      <c r="T53" s="1">
        <f>AVERAGEIFS(Tableau4[[#All],[Gap]],Tableau4[[#All],[Cap%]],A53,Tableau4[[#All],[Fd]],B53,Tableau4[[#All],[Part fixe cible]],C53,Tableau4[[#All],[Scénario]],D53)</f>
        <v>1.1546000800000001E-2</v>
      </c>
      <c r="U53" s="1">
        <f>AVERAGEIFS(Tableau4[[#All],[Synergie ]],Tableau4[[#All],[Cap%]],A53,Tableau4[[#All],[Fd]],B53,Tableau4[[#All],[Part fixe cible]],C53,Tableau4[[#All],[Scénario]],3)</f>
        <v>0.2940080606265989</v>
      </c>
    </row>
    <row r="54" spans="1:21" x14ac:dyDescent="0.35">
      <c r="A54" s="46">
        <v>70</v>
      </c>
      <c r="B54" s="46">
        <v>500</v>
      </c>
      <c r="C54" s="47">
        <v>0.8</v>
      </c>
      <c r="D54" s="46">
        <v>3</v>
      </c>
      <c r="E54">
        <f>AVERAGEIFS(Tableau4[[#All],[CInf]],Tableau4[[#All],[Cap%]],A54,Tableau4[[#All],[Fd]],B54,Tableau4[[#All],[Part fixe cible]],C54,Tableau4[[#All],[Scénario]],D54)</f>
        <v>3.2978907857999999</v>
      </c>
      <c r="F54">
        <f>AVERAGEIFS(Tableau4[[#All],[Coût total]],Tableau4[[#All],[Cap%]],A54,Tableau4[[#All],[Fd]],B54,Tableau4[[#All],[Part fixe cible]],C54,Tableau4[[#All],[Scénario]],D54)</f>
        <v>27812.856287999999</v>
      </c>
      <c r="G54">
        <f>AVERAGEIFS(Tableau4[[#All],[Coût d’ouverture total]],Tableau4[[#All],[Cap%]],A54,Tableau4[[#All],[Fd]],B54,Tableau4[[#All],[Part fixe cible]],C54,Tableau4[[#All],[Scénario]],D54)</f>
        <v>4294.0851625999994</v>
      </c>
      <c r="H54">
        <f>AVERAGEIFS(Tableau4[[#All],[Coût fixe d’ouverture]],Tableau4[[#All],[Cap%]],A54,Tableau4[[#All],[Fd]],B54,Tableau4[[#All],[Part fixe cible]],C54,Tableau4[[#All],[Scénario]],D54)</f>
        <v>3200</v>
      </c>
      <c r="I54">
        <f>AVERAGEIFS(Tableau4[[#All],[Coût variable d’ouverture]],Tableau4[[#All],[Cap%]],A54,Tableau4[[#All],[Fd]],B54,Tableau4[[#All],[Part fixe cible]],C54,Tableau4[[#All],[Scénario]],D54)</f>
        <v>1094.0851625999999</v>
      </c>
      <c r="J54" s="1">
        <f>AVERAGEIFS(Tableau4[[#All],[Part fixe observée]],Tableau4[[#All],[Cap%]],A54,Tableau4[[#All],[Fd]],B54,Tableau4[[#All],[Part fixe cible]],C54,Tableau4[[#All],[Scénario]],D54)</f>
        <v>0.7444366644</v>
      </c>
      <c r="K54">
        <f>AVERAGEIFS(Tableau4[[#All],[Demande² observée]],Tableau4[[#All],[Cap%]],A54,Tableau4[[#All],[Fd]],B54,Tableau4[[#All],[Part fixe cible]],C54,Tableau4[[#All],[Scénario]],D54)</f>
        <v>331.29271494</v>
      </c>
      <c r="L54">
        <f>AVERAGEIFS(Tableau4[[#All],[Coût de transport]],Tableau4[[#All],[Cap%]],A54,Tableau4[[#All],[Fd]],B54,Tableau4[[#All],[Part fixe cible]],C54,Tableau4[[#All],[Scénario]],D54)</f>
        <v>8278.5862779999989</v>
      </c>
      <c r="M54">
        <f>AVERAGEIFS(Tableau4[[#All],[Coût de stockage retailers]],Tableau4[[#All],[Cap%]],A54,Tableau4[[#All],[Fd]],B54,Tableau4[[#All],[Part fixe cible]],C54,Tableau4[[#All],[Scénario]],D54)</f>
        <v>8284.9270764000012</v>
      </c>
      <c r="N54">
        <f>AVERAGEIFS(Tableau4[[#All],[Coût de stockage DC]],Tableau4[[#All],[Cap%]],A54,Tableau4[[#All],[Fd]],B54,Tableau4[[#All],[Part fixe cible]],C54,Tableau4[[#All],[Scénario]],D54)</f>
        <v>5231.8146123999995</v>
      </c>
      <c r="O54">
        <f>AVERAGEIFS(Tableau4[[#All],[Coût de stock de sécurité retailers]],Tableau4[[#All],[Cap%]],A54,Tableau4[[#All],[Fd]],B54,Tableau4[[#All],[Part fixe cible]],C54,Tableau4[[#All],[Scénario]],D54)</f>
        <v>585.30404849999991</v>
      </c>
      <c r="P54">
        <f>AVERAGEIFS(Tableau4[[#All],[Coût de stock de sécurité DC]],Tableau4[[#All],[Cap%]],A54,Tableau4[[#All],[Fd]],B54,Tableau4[[#All],[Part fixe cible]],C54,Tableau4[[#All],[Scénario]],D54)</f>
        <v>1138.1391088</v>
      </c>
      <c r="Q54" s="38">
        <f>AVERAGEIFS(Tableau4[[#All],[Nombre de DC ouverts]],Tableau4[[#All],[Cap%]],A54,Tableau4[[#All],[Fd]],B54,Tableau4[[#All],[Part fixe cible]],C54,Tableau4[[#All],[Scénario]],D54)</f>
        <v>6.4</v>
      </c>
      <c r="R54" s="1">
        <f>AVERAGEIFS(Tableau4[[#All],[Taux de chargement moyen]],Tableau4[[#All],[Cap%]],A54,Tableau4[[#All],[Fd]],B54,Tableau4[[#All],[Part fixe cible]],C54,Tableau4[[#All],[Scénario]],D54)</f>
        <v>0.56113463100000005</v>
      </c>
      <c r="S54">
        <f>AVERAGEIFS(Tableau4[[#All],[Temps de résolution (s)]],Tableau4[[#All],[Cap%]],A54,Tableau4[[#All],[Fd]],B54,Tableau4[[#All],[Part fixe cible]],C54,Tableau4[[#All],[Scénario]],D54)</f>
        <v>219</v>
      </c>
      <c r="T54" s="1">
        <f>AVERAGEIFS(Tableau4[[#All],[Gap]],Tableau4[[#All],[Cap%]],A54,Tableau4[[#All],[Fd]],B54,Tableau4[[#All],[Part fixe cible]],C54,Tableau4[[#All],[Scénario]],D54)</f>
        <v>1.1361450799999999E-2</v>
      </c>
      <c r="U54" s="1">
        <f>AVERAGEIFS(Tableau4[[#All],[Synergie ]],Tableau4[[#All],[Cap%]],A54,Tableau4[[#All],[Fd]],B54,Tableau4[[#All],[Part fixe cible]],C54,Tableau4[[#All],[Scénario]],3)</f>
        <v>0.29992001782850919</v>
      </c>
    </row>
    <row r="55" spans="1:21" x14ac:dyDescent="0.35">
      <c r="A55" s="51">
        <v>100</v>
      </c>
      <c r="B55" s="51">
        <v>500</v>
      </c>
      <c r="C55" s="52">
        <v>0.8</v>
      </c>
      <c r="D55" s="51">
        <v>3</v>
      </c>
      <c r="E55">
        <f>AVERAGEIFS(Tableau4[[#All],[CInf]],Tableau4[[#All],[Cap%]],A55,Tableau4[[#All],[Fd]],B55,Tableau4[[#All],[Part fixe cible]],C55,Tableau4[[#All],[Scénario]],D55)</f>
        <v>3.2826982027999998</v>
      </c>
      <c r="F55">
        <f>AVERAGEIFS(Tableau4[[#All],[Coût total]],Tableau4[[#All],[Cap%]],A55,Tableau4[[#All],[Fd]],B55,Tableau4[[#All],[Part fixe cible]],C55,Tableau4[[#All],[Scénario]],D55)</f>
        <v>27705.851772000002</v>
      </c>
      <c r="G55">
        <f>AVERAGEIFS(Tableau4[[#All],[Coût d’ouverture total]],Tableau4[[#All],[Cap%]],A55,Tableau4[[#All],[Fd]],B55,Tableau4[[#All],[Part fixe cible]],C55,Tableau4[[#All],[Scénario]],D55)</f>
        <v>4054.0230738000005</v>
      </c>
      <c r="H55">
        <f>AVERAGEIFS(Tableau4[[#All],[Coût fixe d’ouverture]],Tableau4[[#All],[Cap%]],A55,Tableau4[[#All],[Fd]],B55,Tableau4[[#All],[Part fixe cible]],C55,Tableau4[[#All],[Scénario]],D55)</f>
        <v>3000</v>
      </c>
      <c r="I55">
        <f>AVERAGEIFS(Tableau4[[#All],[Coût variable d’ouverture]],Tableau4[[#All],[Cap%]],A55,Tableau4[[#All],[Fd]],B55,Tableau4[[#All],[Part fixe cible]],C55,Tableau4[[#All],[Scénario]],D55)</f>
        <v>1054.02307382</v>
      </c>
      <c r="J55" s="1">
        <f>AVERAGEIFS(Tableau4[[#All],[Part fixe observée]],Tableau4[[#All],[Cap%]],A55,Tableau4[[#All],[Fd]],B55,Tableau4[[#All],[Part fixe cible]],C55,Tableau4[[#All],[Scénario]],D55)</f>
        <v>0.73724088980000002</v>
      </c>
      <c r="K55">
        <f>AVERAGEIFS(Tableau4[[#All],[Demande² observée]],Tableau4[[#All],[Cap%]],A55,Tableau4[[#All],[Fd]],B55,Tableau4[[#All],[Part fixe cible]],C55,Tableau4[[#All],[Scénario]],D55)</f>
        <v>320.31557748</v>
      </c>
      <c r="L55">
        <f>AVERAGEIFS(Tableau4[[#All],[Coût de transport]],Tableau4[[#All],[Cap%]],A55,Tableau4[[#All],[Fd]],B55,Tableau4[[#All],[Part fixe cible]],C55,Tableau4[[#All],[Scénario]],D55)</f>
        <v>8395.8223347999992</v>
      </c>
      <c r="M55">
        <f>AVERAGEIFS(Tableau4[[#All],[Coût de stockage retailers]],Tableau4[[#All],[Cap%]],A55,Tableau4[[#All],[Fd]],B55,Tableau4[[#All],[Part fixe cible]],C55,Tableau4[[#All],[Scénario]],D55)</f>
        <v>8516.5152612000002</v>
      </c>
      <c r="N55">
        <f>AVERAGEIFS(Tableau4[[#All],[Coût de stockage DC]],Tableau4[[#All],[Cap%]],A55,Tableau4[[#All],[Fd]],B55,Tableau4[[#All],[Part fixe cible]],C55,Tableau4[[#All],[Scénario]],D55)</f>
        <v>5059.4063108</v>
      </c>
      <c r="O55">
        <f>AVERAGEIFS(Tableau4[[#All],[Coût de stock de sécurité retailers]],Tableau4[[#All],[Cap%]],A55,Tableau4[[#All],[Fd]],B55,Tableau4[[#All],[Part fixe cible]],C55,Tableau4[[#All],[Scénario]],D55)</f>
        <v>579.51443061999998</v>
      </c>
      <c r="P55">
        <f>AVERAGEIFS(Tableau4[[#All],[Coût de stock de sécurité DC]],Tableau4[[#All],[Cap%]],A55,Tableau4[[#All],[Fd]],B55,Tableau4[[#All],[Part fixe cible]],C55,Tableau4[[#All],[Scénario]],D55)</f>
        <v>1100.5703629999998</v>
      </c>
      <c r="Q55" s="38">
        <f>AVERAGEIFS(Tableau4[[#All],[Nombre de DC ouverts]],Tableau4[[#All],[Cap%]],A55,Tableau4[[#All],[Fd]],B55,Tableau4[[#All],[Part fixe cible]],C55,Tableau4[[#All],[Scénario]],D55)</f>
        <v>6</v>
      </c>
      <c r="R55" s="1">
        <f>AVERAGEIFS(Tableau4[[#All],[Taux de chargement moyen]],Tableau4[[#All],[Cap%]],A55,Tableau4[[#All],[Fd]],B55,Tableau4[[#All],[Part fixe cible]],C55,Tableau4[[#All],[Scénario]],D55)</f>
        <v>0.322244633</v>
      </c>
      <c r="S55">
        <f>AVERAGEIFS(Tableau4[[#All],[Temps de résolution (s)]],Tableau4[[#All],[Cap%]],A55,Tableau4[[#All],[Fd]],B55,Tableau4[[#All],[Part fixe cible]],C55,Tableau4[[#All],[Scénario]],D55)</f>
        <v>234.2</v>
      </c>
      <c r="T55" s="1">
        <f>AVERAGEIFS(Tableau4[[#All],[Gap]],Tableau4[[#All],[Cap%]],A55,Tableau4[[#All],[Fd]],B55,Tableau4[[#All],[Part fixe cible]],C55,Tableau4[[#All],[Scénario]],D55)</f>
        <v>1.2987158600000001E-2</v>
      </c>
      <c r="U55" s="1">
        <f>AVERAGEIFS(Tableau4[[#All],[Synergie ]],Tableau4[[#All],[Cap%]],A55,Tableau4[[#All],[Fd]],B55,Tableau4[[#All],[Part fixe cible]],C55,Tableau4[[#All],[Scénario]],3)</f>
        <v>0.29762658362217709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D73F-9779-46CC-B5B5-6923DA220C84}">
  <sheetPr>
    <tabColor theme="8"/>
  </sheetPr>
  <dimension ref="A1:AN10"/>
  <sheetViews>
    <sheetView topLeftCell="W1" workbookViewId="0">
      <selection activeCell="AF7" sqref="AF7"/>
    </sheetView>
  </sheetViews>
  <sheetFormatPr baseColWidth="10" defaultRowHeight="14.5" x14ac:dyDescent="0.35"/>
  <cols>
    <col min="1" max="1" width="7.81640625" bestFit="1" customWidth="1"/>
    <col min="2" max="2" width="4.90625" customWidth="1"/>
    <col min="3" max="3" width="14.1796875" customWidth="1"/>
    <col min="4" max="4" width="10.1796875" customWidth="1"/>
    <col min="5" max="5" width="12.36328125" customWidth="1"/>
    <col min="6" max="6" width="11" customWidth="1"/>
    <col min="7" max="7" width="21" customWidth="1"/>
    <col min="8" max="8" width="20.26953125" customWidth="1"/>
    <col min="9" max="9" width="23.90625" customWidth="1"/>
    <col min="10" max="10" width="17.54296875" customWidth="1"/>
    <col min="11" max="11" width="19.1796875" customWidth="1"/>
    <col min="12" max="12" width="17.26953125" customWidth="1"/>
    <col min="13" max="13" width="24.36328125" customWidth="1"/>
    <col min="14" max="14" width="20" customWidth="1"/>
    <col min="15" max="15" width="31.08984375" customWidth="1"/>
    <col min="16" max="16" width="26.7265625" customWidth="1"/>
    <col min="17" max="17" width="21.36328125" customWidth="1"/>
    <col min="18" max="18" width="25.54296875" customWidth="1"/>
    <col min="19" max="19" width="22.1796875" customWidth="1"/>
    <col min="20" max="20" width="6.1796875" customWidth="1"/>
    <col min="21" max="21" width="10.36328125" customWidth="1"/>
    <col min="23" max="23" width="18.7265625" bestFit="1" customWidth="1"/>
    <col min="24" max="24" width="15.36328125" bestFit="1" customWidth="1"/>
    <col min="25" max="25" width="10.36328125" bestFit="1" customWidth="1"/>
    <col min="26" max="26" width="11.1796875" bestFit="1" customWidth="1"/>
    <col min="27" max="27" width="11.54296875" customWidth="1"/>
    <col min="28" max="28" width="11.81640625" bestFit="1" customWidth="1"/>
    <col min="29" max="29" width="10.54296875" bestFit="1" customWidth="1"/>
    <col min="32" max="32" width="5.7265625" bestFit="1" customWidth="1"/>
    <col min="33" max="33" width="6.26953125" bestFit="1" customWidth="1"/>
    <col min="34" max="36" width="8.36328125" bestFit="1" customWidth="1"/>
    <col min="40" max="40" width="9" bestFit="1" customWidth="1"/>
  </cols>
  <sheetData>
    <row r="1" spans="1:40" x14ac:dyDescent="0.35">
      <c r="A1" t="s">
        <v>94</v>
      </c>
    </row>
    <row r="2" spans="1:40" ht="45" x14ac:dyDescent="0.35">
      <c r="A2" s="35" t="s">
        <v>18</v>
      </c>
      <c r="B2" s="35" t="s">
        <v>3</v>
      </c>
      <c r="C2" s="35" t="s">
        <v>38</v>
      </c>
      <c r="D2" s="35" t="s">
        <v>40</v>
      </c>
      <c r="E2" s="35" t="s">
        <v>84</v>
      </c>
      <c r="F2" s="35" t="s">
        <v>41</v>
      </c>
      <c r="G2" s="35" t="s">
        <v>42</v>
      </c>
      <c r="H2" s="35" t="s">
        <v>43</v>
      </c>
      <c r="I2" s="35" t="s">
        <v>44</v>
      </c>
      <c r="J2" s="35" t="s">
        <v>45</v>
      </c>
      <c r="K2" s="35" t="s">
        <v>95</v>
      </c>
      <c r="L2" s="35" t="s">
        <v>33</v>
      </c>
      <c r="M2" s="35" t="s">
        <v>46</v>
      </c>
      <c r="N2" s="35" t="s">
        <v>47</v>
      </c>
      <c r="O2" s="35" t="s">
        <v>48</v>
      </c>
      <c r="P2" s="35" t="s">
        <v>49</v>
      </c>
      <c r="Q2" s="35" t="s">
        <v>50</v>
      </c>
      <c r="R2" s="35" t="s">
        <v>51</v>
      </c>
      <c r="S2" s="35" t="s">
        <v>52</v>
      </c>
      <c r="T2" s="35" t="s">
        <v>53</v>
      </c>
      <c r="U2" s="35" t="s">
        <v>54</v>
      </c>
      <c r="W2" s="62" t="s">
        <v>91</v>
      </c>
      <c r="X2" s="63" t="s">
        <v>96</v>
      </c>
      <c r="Y2" s="63" t="s">
        <v>97</v>
      </c>
      <c r="Z2" s="63" t="s">
        <v>98</v>
      </c>
      <c r="AA2" s="63" t="s">
        <v>99</v>
      </c>
      <c r="AB2" s="63" t="s">
        <v>100</v>
      </c>
      <c r="AC2" s="64" t="s">
        <v>101</v>
      </c>
    </row>
    <row r="3" spans="1:40" ht="15.5" x14ac:dyDescent="0.35">
      <c r="A3" s="48">
        <v>70</v>
      </c>
      <c r="B3" s="48">
        <v>4000</v>
      </c>
      <c r="C3" s="49">
        <v>1</v>
      </c>
      <c r="D3" s="50">
        <v>3</v>
      </c>
      <c r="E3" s="39">
        <f>AVERAGEIFS(Tableau4[[#All],[CInf]],Tableau4[[#All],[Cap%]],A3,Tableau4[[#All],[Fd]],B3,Tableau4[[#All],[Part fixe cible]],C3,Tableau4[[#All],[Scénario]],D3)</f>
        <v>0</v>
      </c>
      <c r="F3" s="39">
        <f>AVERAGEIFS(Tableau4[[#All],[Coût total]],Tableau4[[#All],[Cap%]],A3,Tableau4[[#All],[Fd]],B3,Tableau4[[#All],[Part fixe cible]],C3,Tableau4[[#All],[Scénario]],D3)</f>
        <v>37903.656371999998</v>
      </c>
      <c r="G3" s="39">
        <f>AVERAGEIFS(Tableau4[[#All],[Coût d’ouverture total]],Tableau4[[#All],[Cap%]],A3,Tableau4[[#All],[Fd]],B3,Tableau4[[#All],[Part fixe cible]],C3,Tableau4[[#All],[Scénario]],D3)</f>
        <v>7200.0001629999997</v>
      </c>
      <c r="H3" s="39">
        <f>AVERAGEIFS(Tableau4[[#All],[Coût fixe d’ouverture]],Tableau4[[#All],[Cap%]],A3,Tableau4[[#All],[Fd]],B3,Tableau4[[#All],[Part fixe cible]],C3,Tableau4[[#All],[Scénario]],D3)</f>
        <v>7200.0001629999997</v>
      </c>
      <c r="I3" s="39">
        <f>AVERAGEIFS(Tableau4[[#All],[Coût variable d’ouverture]],Tableau4[[#All],[Cap%]],A3,Tableau4[[#All],[Fd]],B3,Tableau4[[#All],[Part fixe cible]],C3,Tableau4[[#All],[Scénario]],D3)</f>
        <v>0</v>
      </c>
      <c r="J3" s="40">
        <f>AVERAGEIFS(Tableau4[[#All],[Part fixe observée]],Tableau4[[#All],[Cap%]],A3,Tableau4[[#All],[Fd]],B3,Tableau4[[#All],[Part fixe cible]],C3,Tableau4[[#All],[Scénario]],D3)</f>
        <v>1</v>
      </c>
      <c r="K3" s="39" t="e">
        <f>AVERAGEIFS(Tableau4[[#All],[Demande² observée]],Tableau4[[#All],[Cap%]],A3,Tableau4[[#All],[Fd]],B3,Tableau4[[#All],[Part fixe cible]],C3,Tableau4[[#All],[Scénario]],D3)</f>
        <v>#DIV/0!</v>
      </c>
      <c r="L3" s="39">
        <f>AVERAGEIFS(Tableau4[[#All],[Coût de transport]],Tableau4[[#All],[Cap%]],A3,Tableau4[[#All],[Fd]],B3,Tableau4[[#All],[Part fixe cible]],C3,Tableau4[[#All],[Scénario]],D3)</f>
        <v>14658.783635999998</v>
      </c>
      <c r="M3" s="39">
        <f>AVERAGEIFS(Tableau4[[#All],[Coût de stockage retailers]],Tableau4[[#All],[Cap%]],A3,Tableau4[[#All],[Fd]],B3,Tableau4[[#All],[Part fixe cible]],C3,Tableau4[[#All],[Scénario]],D3)</f>
        <v>12077.167782</v>
      </c>
      <c r="N3" s="39">
        <f>AVERAGEIFS(Tableau4[[#All],[Coût de stockage DC]],Tableau4[[#All],[Cap%]],A3,Tableau4[[#All],[Fd]],B3,Tableau4[[#All],[Part fixe cible]],C3,Tableau4[[#All],[Scénario]],D3)</f>
        <v>2778.7435296000003</v>
      </c>
      <c r="O3" s="39">
        <f>AVERAGEIFS(Tableau4[[#All],[Coût de stock de sécurité retailers]],Tableau4[[#All],[Cap%]],A3,Tableau4[[#All],[Fd]],B3,Tableau4[[#All],[Part fixe cible]],C3,Tableau4[[#All],[Scénario]],D3)</f>
        <v>580.9289129199999</v>
      </c>
      <c r="P3" s="39">
        <f>AVERAGEIFS(Tableau4[[#All],[Coût de stock de sécurité DC]],Tableau4[[#All],[Cap%]],A3,Tableau4[[#All],[Fd]],B3,Tableau4[[#All],[Part fixe cible]],C3,Tableau4[[#All],[Scénario]],D3)</f>
        <v>608.03235086000007</v>
      </c>
      <c r="Q3" s="41">
        <f>AVERAGEIFS(Tableau4[[#All],[Nombre de DC ouverts]],Tableau4[[#All],[Cap%]],A3,Tableau4[[#All],[Fd]],B3,Tableau4[[#All],[Part fixe cible]],C3,Tableau4[[#All],[Scénario]],D3)</f>
        <v>1.8</v>
      </c>
      <c r="R3" s="40">
        <f>AVERAGEIFS(Tableau4[[#All],[Taux de chargement moyen]],Tableau4[[#All],[Cap%]],A3,Tableau4[[#All],[Fd]],B3,Tableau4[[#All],[Part fixe cible]],C3,Tableau4[[#All],[Scénario]],D3)</f>
        <v>0.82435093280000016</v>
      </c>
      <c r="S3" s="39">
        <f>AVERAGEIFS(Tableau4[[#All],[Temps de résolution (s)]],Tableau4[[#All],[Cap%]],A3,Tableau4[[#All],[Fd]],B3,Tableau4[[#All],[Part fixe cible]],C3,Tableau4[[#All],[Scénario]],D3)</f>
        <v>106.6</v>
      </c>
      <c r="T3" s="40">
        <f>AVERAGEIFS(Tableau4[[#All],[Gap]],Tableau4[[#All],[Cap%]],A3,Tableau4[[#All],[Fd]],B3,Tableau4[[#All],[Part fixe cible]],C3,Tableau4[[#All],[Scénario]],D3)</f>
        <v>7.4058056000000008E-3</v>
      </c>
      <c r="U3" s="40">
        <f>AVERAGEIFS(Tableau4[[#All],[Synergie ]],Tableau4[[#All],[Cap%]],A3,Tableau4[[#All],[Fd]],B3,Tableau4[[#All],[Part fixe cible]],C3,Tableau4[[#All],[Scénario]],3)</f>
        <v>0.30930045178270743</v>
      </c>
      <c r="W3" s="65" t="s">
        <v>92</v>
      </c>
      <c r="X3" s="66">
        <v>0</v>
      </c>
      <c r="Y3" s="67" t="s">
        <v>103</v>
      </c>
      <c r="Z3" s="67" t="s">
        <v>103</v>
      </c>
      <c r="AA3" s="67" t="s">
        <v>103</v>
      </c>
      <c r="AB3" s="67" t="s">
        <v>103</v>
      </c>
      <c r="AC3" s="68" t="s">
        <v>103</v>
      </c>
    </row>
    <row r="4" spans="1:40" ht="15.5" x14ac:dyDescent="0.35">
      <c r="A4" s="85">
        <v>70</v>
      </c>
      <c r="B4" s="85">
        <v>500</v>
      </c>
      <c r="C4" s="86">
        <v>0.4</v>
      </c>
      <c r="D4" s="85">
        <v>3</v>
      </c>
      <c r="E4">
        <f>AVERAGEIFS(Tableau4[[#All],[CInf]],Tableau4[[#All],[Cap%]],A4,Tableau4[[#All],[Fd]],B4,Tableau4[[#All],[Part fixe cible]],C4,Tableau4[[#All],[Scénario]],D4)</f>
        <v>19.63187963</v>
      </c>
      <c r="F4">
        <f>AVERAGEIFS(Tableau4[[#All],[Coût total]],Tableau4[[#All],[Cap%]],A4,Tableau4[[#All],[Fd]],B4,Tableau4[[#All],[Part fixe cible]],C4,Tableau4[[#All],[Scénario]],D4)</f>
        <v>33490.907892000003</v>
      </c>
      <c r="G4">
        <f>AVERAGEIFS(Tableau4[[#All],[Coût d’ouverture total]],Tableau4[[#All],[Cap%]],A4,Tableau4[[#All],[Fd]],B4,Tableau4[[#All],[Part fixe cible]],C4,Tableau4[[#All],[Scénario]],D4)</f>
        <v>7836.0978464</v>
      </c>
      <c r="H4">
        <f>AVERAGEIFS(Tableau4[[#All],[Coût fixe d’ouverture]],Tableau4[[#All],[Cap%]],A4,Tableau4[[#All],[Fd]],B4,Tableau4[[#All],[Part fixe cible]],C4,Tableau4[[#All],[Scénario]],D4)</f>
        <v>2300</v>
      </c>
      <c r="I4">
        <f>AVERAGEIFS(Tableau4[[#All],[Coût variable d’ouverture]],Tableau4[[#All],[Cap%]],A4,Tableau4[[#All],[Fd]],B4,Tableau4[[#All],[Part fixe cible]],C4,Tableau4[[#All],[Scénario]],D4)</f>
        <v>5536.0978464</v>
      </c>
      <c r="J4" s="1">
        <f>AVERAGEIFS(Tableau4[[#All],[Part fixe observée]],Tableau4[[#All],[Cap%]],A4,Tableau4[[#All],[Fd]],B4,Tableau4[[#All],[Part fixe cible]],C4,Tableau4[[#All],[Scénario]],D4)</f>
        <v>0.29309886760000003</v>
      </c>
      <c r="K4">
        <f>AVERAGEIFS(Tableau4[[#All],[Demande² observée]],Tableau4[[#All],[Cap%]],A4,Tableau4[[#All],[Fd]],B4,Tableau4[[#All],[Part fixe cible]],C4,Tableau4[[#All],[Scénario]],D4)</f>
        <v>281.57589382000003</v>
      </c>
      <c r="L4">
        <f>AVERAGEIFS(Tableau4[[#All],[Coût de transport]],Tableau4[[#All],[Cap%]],A4,Tableau4[[#All],[Fd]],B4,Tableau4[[#All],[Part fixe cible]],C4,Tableau4[[#All],[Scénario]],D4)</f>
        <v>10088.1185738</v>
      </c>
      <c r="M4">
        <f>AVERAGEIFS(Tableau4[[#All],[Coût de stockage retailers]],Tableau4[[#All],[Cap%]],A4,Tableau4[[#All],[Fd]],B4,Tableau4[[#All],[Part fixe cible]],C4,Tableau4[[#All],[Scénario]],D4)</f>
        <v>9562.6713305999983</v>
      </c>
      <c r="N4">
        <f>AVERAGEIFS(Tableau4[[#All],[Coût de stockage DC]],Tableau4[[#All],[Cap%]],A4,Tableau4[[#All],[Fd]],B4,Tableau4[[#All],[Part fixe cible]],C4,Tableau4[[#All],[Scénario]],D4)</f>
        <v>4448.5532699999994</v>
      </c>
      <c r="O4">
        <f>AVERAGEIFS(Tableau4[[#All],[Coût de stock de sécurité retailers]],Tableau4[[#All],[Cap%]],A4,Tableau4[[#All],[Fd]],B4,Tableau4[[#All],[Part fixe cible]],C4,Tableau4[[#All],[Scénario]],D4)</f>
        <v>580.9289129</v>
      </c>
      <c r="P4">
        <f>AVERAGEIFS(Tableau4[[#All],[Coût de stock de sécurité DC]],Tableau4[[#All],[Cap%]],A4,Tableau4[[#All],[Fd]],B4,Tableau4[[#All],[Part fixe cible]],C4,Tableau4[[#All],[Scénario]],D4)</f>
        <v>974.53795721999995</v>
      </c>
      <c r="Q4" s="38">
        <f>AVERAGEIFS(Tableau4[[#All],[Nombre de DC ouverts]],Tableau4[[#All],[Cap%]],A4,Tableau4[[#All],[Fd]],B4,Tableau4[[#All],[Part fixe cible]],C4,Tableau4[[#All],[Scénario]],D4)</f>
        <v>4.5999999999999996</v>
      </c>
      <c r="R4" s="1">
        <f>AVERAGEIFS(Tableau4[[#All],[Taux de chargement moyen]],Tableau4[[#All],[Cap%]],A4,Tableau4[[#All],[Fd]],B4,Tableau4[[#All],[Part fixe cible]],C4,Tableau4[[#All],[Scénario]],D4)</f>
        <v>0.65310318840000003</v>
      </c>
      <c r="S4">
        <f>AVERAGEIFS(Tableau4[[#All],[Temps de résolution (s)]],Tableau4[[#All],[Cap%]],A4,Tableau4[[#All],[Fd]],B4,Tableau4[[#All],[Part fixe cible]],C4,Tableau4[[#All],[Scénario]],D4)</f>
        <v>300</v>
      </c>
      <c r="T4" s="1">
        <f>AVERAGEIFS(Tableau4[[#All],[Gap]],Tableau4[[#All],[Cap%]],A4,Tableau4[[#All],[Fd]],B4,Tableau4[[#All],[Part fixe cible]],C4,Tableau4[[#All],[Scénario]],D4)</f>
        <v>3.95305356E-2</v>
      </c>
      <c r="U4" s="1">
        <f>AVERAGEIFS(Tableau4[[#All],[Synergie ]],Tableau4[[#All],[Cap%]],A4,Tableau4[[#All],[Fd]],B4,Tableau4[[#All],[Part fixe cible]],C4,Tableau4[[#All],[Scénario]],3)</f>
        <v>0.28257471066203865</v>
      </c>
      <c r="W4" s="69" t="s">
        <v>105</v>
      </c>
      <c r="X4" s="61">
        <v>0.6</v>
      </c>
      <c r="Y4" s="61">
        <f>(G4-$G$3)/$G$3</f>
        <v>8.8346898472146648E-2</v>
      </c>
      <c r="Z4" s="76">
        <f>Tableau6[[#This Row],[Nombre de DC ouverts]]-Q3</f>
        <v>2.8</v>
      </c>
      <c r="AA4" s="61">
        <f>(L4-$L$3)/$L$3</f>
        <v>-0.31180384237168629</v>
      </c>
      <c r="AB4" s="61">
        <f>(R4-$R$3)/$R$3</f>
        <v>-0.2077364597845944</v>
      </c>
      <c r="AC4" s="77">
        <f>(U4-$U$3)/$U$3</f>
        <v>-8.6407054909329359E-2</v>
      </c>
    </row>
    <row r="5" spans="1:40" ht="15.5" x14ac:dyDescent="0.35">
      <c r="A5" s="72">
        <v>70</v>
      </c>
      <c r="B5" s="72">
        <v>1000</v>
      </c>
      <c r="C5" s="73">
        <v>0.6</v>
      </c>
      <c r="D5" s="72">
        <v>3</v>
      </c>
      <c r="E5" s="72">
        <f>AVERAGEIFS(Tableau4[[#All],[CInf]],Tableau4[[#All],[Cap%]],A5,Tableau4[[#All],[Fd]],B5,Tableau4[[#All],[Part fixe cible]],C5,Tableau4[[#All],[Scénario]],D5)</f>
        <v>14.164686425999999</v>
      </c>
      <c r="F5" s="72">
        <f>AVERAGEIFS(Tableau4[[#All],[Coût total]],Tableau4[[#All],[Cap%]],A5,Tableau4[[#All],[Fd]],B5,Tableau4[[#All],[Part fixe cible]],C5,Tableau4[[#All],[Scénario]],D5)</f>
        <v>34107.330880000001</v>
      </c>
      <c r="G5" s="72">
        <f>AVERAGEIFS(Tableau4[[#All],[Coût d’ouverture total]],Tableau4[[#All],[Cap%]],A5,Tableau4[[#All],[Fd]],B5,Tableau4[[#All],[Part fixe cible]],C5,Tableau4[[#All],[Scénario]],D5)</f>
        <v>8012.8031779999992</v>
      </c>
      <c r="H5" s="72">
        <f>AVERAGEIFS(Tableau4[[#All],[Coût fixe d’ouverture]],Tableau4[[#All],[Cap%]],A5,Tableau4[[#All],[Fd]],B5,Tableau4[[#All],[Part fixe cible]],C5,Tableau4[[#All],[Scénario]],D5)</f>
        <v>4200</v>
      </c>
      <c r="I5" s="72">
        <f>AVERAGEIFS(Tableau4[[#All],[Coût variable d’ouverture]],Tableau4[[#All],[Cap%]],A5,Tableau4[[#All],[Fd]],B5,Tableau4[[#All],[Part fixe cible]],C5,Tableau4[[#All],[Scénario]],D5)</f>
        <v>3812.8031780000006</v>
      </c>
      <c r="J5" s="73">
        <f>AVERAGEIFS(Tableau4[[#All],[Part fixe observée]],Tableau4[[#All],[Cap%]],A5,Tableau4[[#All],[Fd]],B5,Tableau4[[#All],[Part fixe cible]],C5,Tableau4[[#All],[Scénario]],D5)</f>
        <v>0.52259979580000004</v>
      </c>
      <c r="K5" s="72">
        <f>AVERAGEIFS(Tableau4[[#All],[Demande² observée]],Tableau4[[#All],[Cap%]],A5,Tableau4[[#All],[Fd]],B5,Tableau4[[#All],[Part fixe cible]],C5,Tableau4[[#All],[Scénario]],D5)</f>
        <v>268.40735886000004</v>
      </c>
      <c r="L5" s="72">
        <f>AVERAGEIFS(Tableau4[[#All],[Coût de transport]],Tableau4[[#All],[Cap%]],A5,Tableau4[[#All],[Fd]],B5,Tableau4[[#All],[Part fixe cible]],C5,Tableau4[[#All],[Scénario]],D5)</f>
        <v>10457.529121399999</v>
      </c>
      <c r="M5" s="72">
        <f>AVERAGEIFS(Tableau4[[#All],[Coût de stockage retailers]],Tableau4[[#All],[Cap%]],A5,Tableau4[[#All],[Fd]],B5,Tableau4[[#All],[Part fixe cible]],C5,Tableau4[[#All],[Scénario]],D5)</f>
        <v>9882.3750254000006</v>
      </c>
      <c r="N5" s="72">
        <f>AVERAGEIFS(Tableau4[[#All],[Coût de stockage DC]],Tableau4[[#All],[Cap%]],A5,Tableau4[[#All],[Fd]],B5,Tableau4[[#All],[Part fixe cible]],C5,Tableau4[[#All],[Scénario]],D5)</f>
        <v>4241.4944468000003</v>
      </c>
      <c r="O5" s="72">
        <f>AVERAGEIFS(Tableau4[[#All],[Coût de stock de sécurité retailers]],Tableau4[[#All],[Cap%]],A5,Tableau4[[#All],[Fd]],B5,Tableau4[[#All],[Part fixe cible]],C5,Tableau4[[#All],[Scénario]],D5)</f>
        <v>580.9289129</v>
      </c>
      <c r="P5" s="72">
        <f>AVERAGEIFS(Tableau4[[#All],[Coût de stock de sécurité DC]],Tableau4[[#All],[Cap%]],A5,Tableau4[[#All],[Fd]],B5,Tableau4[[#All],[Part fixe cible]],C5,Tableau4[[#All],[Scénario]],D5)</f>
        <v>932.20019276000005</v>
      </c>
      <c r="Q5" s="74">
        <f>AVERAGEIFS(Tableau4[[#All],[Nombre de DC ouverts]],Tableau4[[#All],[Cap%]],A5,Tableau4[[#All],[Fd]],B5,Tableau4[[#All],[Part fixe cible]],C5,Tableau4[[#All],[Scénario]],D5)</f>
        <v>4.2</v>
      </c>
      <c r="R5" s="73">
        <f>AVERAGEIFS(Tableau4[[#All],[Taux de chargement moyen]],Tableau4[[#All],[Cap%]],A5,Tableau4[[#All],[Fd]],B5,Tableau4[[#All],[Part fixe cible]],C5,Tableau4[[#All],[Scénario]],D5)</f>
        <v>0.67536827719999992</v>
      </c>
      <c r="S5" s="72">
        <f>AVERAGEIFS(Tableau4[[#All],[Temps de résolution (s)]],Tableau4[[#All],[Cap%]],A5,Tableau4[[#All],[Fd]],B5,Tableau4[[#All],[Part fixe cible]],C5,Tableau4[[#All],[Scénario]],D5)</f>
        <v>300.2</v>
      </c>
      <c r="T5" s="73">
        <f>AVERAGEIFS(Tableau4[[#All],[Gap]],Tableau4[[#All],[Cap%]],A5,Tableau4[[#All],[Fd]],B5,Tableau4[[#All],[Part fixe cible]],C5,Tableau4[[#All],[Scénario]],D5)</f>
        <v>4.12607584E-2</v>
      </c>
      <c r="U5" s="73">
        <f>AVERAGEIFS(Tableau4[[#All],[Synergie ]],Tableau4[[#All],[Cap%]],A5,Tableau4[[#All],[Fd]],B5,Tableau4[[#All],[Part fixe cible]],C5,Tableau4[[#All],[Scénario]],3)</f>
        <v>0.29394764048586897</v>
      </c>
      <c r="W5" s="70" t="s">
        <v>93</v>
      </c>
      <c r="X5" s="71">
        <v>0.4</v>
      </c>
      <c r="Y5" s="71">
        <f>(G5-$G$3)/$G$3</f>
        <v>0.11288930508320039</v>
      </c>
      <c r="Z5" s="78">
        <f>Tableau6[[#This Row],[Nombre de DC ouverts]]-Q3</f>
        <v>2.4000000000000004</v>
      </c>
      <c r="AA5" s="71">
        <f>(L5-$L$3)/$L$3</f>
        <v>-0.28660321476348721</v>
      </c>
      <c r="AB5" s="71">
        <f>(R5-$R$3)/$R$3</f>
        <v>-0.18072722389476042</v>
      </c>
      <c r="AC5" s="79">
        <f>(U5-$U$3)/$U$3</f>
        <v>-4.9637209413532515E-2</v>
      </c>
    </row>
    <row r="6" spans="1:40" x14ac:dyDescent="0.35">
      <c r="A6" t="s">
        <v>102</v>
      </c>
      <c r="AF6" t="s">
        <v>113</v>
      </c>
    </row>
    <row r="7" spans="1:40" ht="60" x14ac:dyDescent="0.35">
      <c r="A7" s="35" t="s">
        <v>18</v>
      </c>
      <c r="B7" s="35" t="s">
        <v>3</v>
      </c>
      <c r="C7" s="35" t="s">
        <v>38</v>
      </c>
      <c r="D7" s="35" t="s">
        <v>40</v>
      </c>
      <c r="E7" s="35" t="s">
        <v>84</v>
      </c>
      <c r="F7" s="35" t="s">
        <v>41</v>
      </c>
      <c r="G7" s="35" t="s">
        <v>42</v>
      </c>
      <c r="H7" s="35" t="s">
        <v>43</v>
      </c>
      <c r="I7" s="35" t="s">
        <v>44</v>
      </c>
      <c r="J7" s="35" t="s">
        <v>45</v>
      </c>
      <c r="K7" s="35" t="s">
        <v>95</v>
      </c>
      <c r="L7" s="35" t="s">
        <v>33</v>
      </c>
      <c r="M7" s="35" t="s">
        <v>46</v>
      </c>
      <c r="N7" s="35" t="s">
        <v>47</v>
      </c>
      <c r="O7" s="35" t="s">
        <v>48</v>
      </c>
      <c r="P7" s="35" t="s">
        <v>49</v>
      </c>
      <c r="Q7" s="35" t="s">
        <v>50</v>
      </c>
      <c r="R7" s="35" t="s">
        <v>51</v>
      </c>
      <c r="S7" s="35" t="s">
        <v>52</v>
      </c>
      <c r="T7" s="35" t="s">
        <v>53</v>
      </c>
      <c r="U7" s="35" t="s">
        <v>54</v>
      </c>
      <c r="W7" s="82" t="s">
        <v>91</v>
      </c>
      <c r="X7" s="83" t="s">
        <v>96</v>
      </c>
      <c r="Y7" s="83" t="s">
        <v>97</v>
      </c>
      <c r="Z7" s="83" t="s">
        <v>98</v>
      </c>
      <c r="AA7" s="83" t="s">
        <v>99</v>
      </c>
      <c r="AB7" s="83" t="s">
        <v>100</v>
      </c>
      <c r="AC7" s="84" t="s">
        <v>101</v>
      </c>
      <c r="AF7" s="82" t="s">
        <v>3</v>
      </c>
      <c r="AG7" s="83" t="s">
        <v>39</v>
      </c>
      <c r="AH7" s="83" t="s">
        <v>108</v>
      </c>
      <c r="AI7" s="83" t="s">
        <v>109</v>
      </c>
      <c r="AJ7" s="83" t="s">
        <v>24</v>
      </c>
      <c r="AK7" s="83" t="s">
        <v>110</v>
      </c>
      <c r="AL7" s="83" t="s">
        <v>111</v>
      </c>
      <c r="AM7" s="83" t="s">
        <v>112</v>
      </c>
      <c r="AN7" s="84" t="s">
        <v>13</v>
      </c>
    </row>
    <row r="8" spans="1:40" ht="15.5" x14ac:dyDescent="0.35">
      <c r="A8" s="48">
        <v>40</v>
      </c>
      <c r="B8" s="48">
        <v>4000</v>
      </c>
      <c r="C8" s="49">
        <v>1</v>
      </c>
      <c r="D8" s="50">
        <v>3</v>
      </c>
      <c r="E8" s="39">
        <f>AVERAGEIFS(Tableau4[[#All],[CInf]],Tableau4[[#All],[Cap%]],A8,Tableau4[[#All],[Fd]],B8,Tableau4[[#All],[Part fixe cible]],C8,Tableau4[[#All],[Scénario]],D8)</f>
        <v>0</v>
      </c>
      <c r="F8" s="39">
        <f>AVERAGEIFS(Tableau4[[#All],[Coût total]],Tableau4[[#All],[Cap%]],A8,Tableau4[[#All],[Fd]],B8,Tableau4[[#All],[Part fixe cible]],C8,Tableau4[[#All],[Scénario]],D8)</f>
        <v>39138.397777999999</v>
      </c>
      <c r="G8" s="39">
        <f>AVERAGEIFS(Tableau4[[#All],[Coût d’ouverture total]],Tableau4[[#All],[Cap%]],A8,Tableau4[[#All],[Fd]],B8,Tableau4[[#All],[Part fixe cible]],C8,Tableau4[[#All],[Scénario]],D8)</f>
        <v>8000</v>
      </c>
      <c r="H8" s="39">
        <f>AVERAGEIFS(Tableau4[[#All],[Coût fixe d’ouverture]],Tableau4[[#All],[Cap%]],A8,Tableau4[[#All],[Fd]],B8,Tableau4[[#All],[Part fixe cible]],C8,Tableau4[[#All],[Scénario]],D8)</f>
        <v>8000</v>
      </c>
      <c r="I8" s="39">
        <f>AVERAGEIFS(Tableau4[[#All],[Coût variable d’ouverture]],Tableau4[[#All],[Cap%]],A8,Tableau4[[#All],[Fd]],B8,Tableau4[[#All],[Part fixe cible]],C8,Tableau4[[#All],[Scénario]],D8)</f>
        <v>0</v>
      </c>
      <c r="J8" s="40">
        <f>AVERAGEIFS(Tableau4[[#All],[Part fixe observée]],Tableau4[[#All],[Cap%]],A8,Tableau4[[#All],[Fd]],B8,Tableau4[[#All],[Part fixe cible]],C8,Tableau4[[#All],[Scénario]],D8)</f>
        <v>1</v>
      </c>
      <c r="K8" s="39" t="e">
        <f>AVERAGEIFS(Tableau4[[#All],[Demande² observée]],Tableau4[[#All],[Cap%]],A8,Tableau4[[#All],[Fd]],B8,Tableau4[[#All],[Part fixe cible]],C8,Tableau4[[#All],[Scénario]],D8)</f>
        <v>#DIV/0!</v>
      </c>
      <c r="L8" s="39">
        <f>AVERAGEIFS(Tableau4[[#All],[Coût de transport]],Tableau4[[#All],[Cap%]],A8,Tableau4[[#All],[Fd]],B8,Tableau4[[#All],[Part fixe cible]],C8,Tableau4[[#All],[Scénario]],D8)</f>
        <v>16992.930801999999</v>
      </c>
      <c r="M8" s="39">
        <f>AVERAGEIFS(Tableau4[[#All],[Coût de stockage retailers]],Tableau4[[#All],[Cap%]],A8,Tableau4[[#All],[Fd]],B8,Tableau4[[#All],[Part fixe cible]],C8,Tableau4[[#All],[Scénario]],D8)</f>
        <v>9961.9213789999994</v>
      </c>
      <c r="N8" s="39">
        <f>AVERAGEIFS(Tableau4[[#All],[Coût de stockage DC]],Tableau4[[#All],[Cap%]],A8,Tableau4[[#All],[Fd]],B8,Tableau4[[#All],[Part fixe cible]],C8,Tableau4[[#All],[Scénario]],D8)</f>
        <v>2954.0544748000002</v>
      </c>
      <c r="O8" s="39">
        <f>AVERAGEIFS(Tableau4[[#All],[Coût de stock de sécurité retailers]],Tableau4[[#All],[Cap%]],A8,Tableau4[[#All],[Fd]],B8,Tableau4[[#All],[Part fixe cible]],C8,Tableau4[[#All],[Scénario]],D8)</f>
        <v>580.9289129</v>
      </c>
      <c r="P8" s="39">
        <f>AVERAGEIFS(Tableau4[[#All],[Coût de stock de sécurité DC]],Tableau4[[#All],[Cap%]],A8,Tableau4[[#All],[Fd]],B8,Tableau4[[#All],[Part fixe cible]],C8,Tableau4[[#All],[Scénario]],D8)</f>
        <v>648.56220705999999</v>
      </c>
      <c r="Q8" s="41">
        <f>AVERAGEIFS(Tableau4[[#All],[Nombre de DC ouverts]],Tableau4[[#All],[Cap%]],A8,Tableau4[[#All],[Fd]],B8,Tableau4[[#All],[Part fixe cible]],C8,Tableau4[[#All],[Scénario]],D8)</f>
        <v>2</v>
      </c>
      <c r="R8" s="40">
        <f>AVERAGEIFS(Tableau4[[#All],[Taux de chargement moyen]],Tableau4[[#All],[Cap%]],A8,Tableau4[[#All],[Fd]],B8,Tableau4[[#All],[Part fixe cible]],C8,Tableau4[[#All],[Scénario]],D8)</f>
        <v>0.90932866940000012</v>
      </c>
      <c r="S8" s="39">
        <f>AVERAGEIFS(Tableau4[[#All],[Temps de résolution (s)]],Tableau4[[#All],[Cap%]],A8,Tableau4[[#All],[Fd]],B8,Tableau4[[#All],[Part fixe cible]],C8,Tableau4[[#All],[Scénario]],D8)</f>
        <v>34.200000000000003</v>
      </c>
      <c r="T8" s="40">
        <f>AVERAGEIFS(Tableau4[[#All],[Gap]],Tableau4[[#All],[Cap%]],A8,Tableau4[[#All],[Fd]],B8,Tableau4[[#All],[Part fixe cible]],C8,Tableau4[[#All],[Scénario]],D8)</f>
        <v>7.5366584E-3</v>
      </c>
      <c r="U8" s="40">
        <f>AVERAGEIFS(Tableau4[[#All],[Synergie ]],Tableau4[[#All],[Cap%]],A8,Tableau4[[#All],[Fd]],B8,Tableau4[[#All],[Part fixe cible]],C8,Tableau4[[#All],[Scénario]],3)</f>
        <v>0.29769455609573864</v>
      </c>
      <c r="W8" s="65" t="s">
        <v>92</v>
      </c>
      <c r="X8" s="66">
        <v>0</v>
      </c>
      <c r="Y8" s="67" t="s">
        <v>103</v>
      </c>
      <c r="Z8" s="67" t="s">
        <v>103</v>
      </c>
      <c r="AA8" s="67" t="s">
        <v>103</v>
      </c>
      <c r="AB8" s="67" t="s">
        <v>103</v>
      </c>
      <c r="AC8" s="68" t="s">
        <v>103</v>
      </c>
      <c r="AF8" s="93">
        <v>500</v>
      </c>
      <c r="AG8" s="87">
        <v>117.48</v>
      </c>
      <c r="AH8" s="87">
        <v>1</v>
      </c>
      <c r="AI8" s="87">
        <v>1</v>
      </c>
      <c r="AJ8" s="87">
        <v>3</v>
      </c>
      <c r="AK8" s="87">
        <v>11832</v>
      </c>
      <c r="AL8" s="87">
        <v>11559</v>
      </c>
      <c r="AM8" s="87">
        <v>25908</v>
      </c>
      <c r="AN8" s="88">
        <v>0.1734</v>
      </c>
    </row>
    <row r="9" spans="1:40" ht="15.5" x14ac:dyDescent="0.35">
      <c r="A9" s="75">
        <v>40</v>
      </c>
      <c r="B9" s="75">
        <v>500</v>
      </c>
      <c r="C9" s="80">
        <v>0.4</v>
      </c>
      <c r="D9" s="75">
        <v>3</v>
      </c>
      <c r="E9">
        <f>AVERAGEIFS(Tableau4[[#All],[CInf]],Tableau4[[#All],[Cap%]],A9,Tableau4[[#All],[Fd]],B9,Tableau4[[#All],[Part fixe cible]],C9,Tableau4[[#All],[Scénario]],D9)</f>
        <v>19.604192957999999</v>
      </c>
      <c r="F9">
        <f>AVERAGEIFS(Tableau4[[#All],[Coût total]],Tableau4[[#All],[Cap%]],A9,Tableau4[[#All],[Fd]],B9,Tableau4[[#All],[Part fixe cible]],C9,Tableau4[[#All],[Scénario]],D9)</f>
        <v>34002.756455999996</v>
      </c>
      <c r="G9">
        <f>AVERAGEIFS(Tableau4[[#All],[Coût d’ouverture total]],Tableau4[[#All],[Cap%]],A9,Tableau4[[#All],[Fd]],B9,Tableau4[[#All],[Part fixe cible]],C9,Tableau4[[#All],[Scénario]],D9)</f>
        <v>8621.8039303999994</v>
      </c>
      <c r="H9">
        <f>AVERAGEIFS(Tableau4[[#All],[Coût fixe d’ouverture]],Tableau4[[#All],[Cap%]],A9,Tableau4[[#All],[Fd]],B9,Tableau4[[#All],[Part fixe cible]],C9,Tableau4[[#All],[Scénario]],D9)</f>
        <v>2700</v>
      </c>
      <c r="I9">
        <f>AVERAGEIFS(Tableau4[[#All],[Coût variable d’ouverture]],Tableau4[[#All],[Cap%]],A9,Tableau4[[#All],[Fd]],B9,Tableau4[[#All],[Part fixe cible]],C9,Tableau4[[#All],[Scénario]],D9)</f>
        <v>5921.8039304000004</v>
      </c>
      <c r="J9" s="81">
        <f>AVERAGEIFS(Tableau4[[#All],[Part fixe observée]],Tableau4[[#All],[Cap%]],A9,Tableau4[[#All],[Fd]],B9,Tableau4[[#All],[Part fixe cible]],C9,Tableau4[[#All],[Scénario]],D9)</f>
        <v>0.31150451379999999</v>
      </c>
      <c r="K9">
        <f>AVERAGEIFS(Tableau4[[#All],[Demande² observée]],Tableau4[[#All],[Cap%]],A9,Tableau4[[#All],[Fd]],B9,Tableau4[[#All],[Part fixe cible]],C9,Tableau4[[#All],[Scénario]],D9)</f>
        <v>302.75970056</v>
      </c>
      <c r="L9">
        <f>AVERAGEIFS(Tableau4[[#All],[Coût de transport]],Tableau4[[#All],[Cap%]],A9,Tableau4[[#All],[Fd]],B9,Tableau4[[#All],[Part fixe cible]],C9,Tableau4[[#All],[Scénario]],D9)</f>
        <v>10488.992887999999</v>
      </c>
      <c r="M9">
        <f>AVERAGEIFS(Tableau4[[#All],[Coût de stockage retailers]],Tableau4[[#All],[Cap%]],A9,Tableau4[[#All],[Fd]],B9,Tableau4[[#All],[Part fixe cible]],C9,Tableau4[[#All],[Scénario]],D9)</f>
        <v>8472.3283550000015</v>
      </c>
      <c r="N9">
        <f>AVERAGEIFS(Tableau4[[#All],[Coût de stockage DC]],Tableau4[[#All],[Cap%]],A9,Tableau4[[#All],[Fd]],B9,Tableau4[[#All],[Part fixe cible]],C9,Tableau4[[#All],[Scénario]],D9)</f>
        <v>4782.4931821999999</v>
      </c>
      <c r="O9">
        <f>AVERAGEIFS(Tableau4[[#All],[Coût de stock de sécurité retailers]],Tableau4[[#All],[Cap%]],A9,Tableau4[[#All],[Fd]],B9,Tableau4[[#All],[Part fixe cible]],C9,Tableau4[[#All],[Scénario]],D9)</f>
        <v>580.9289129</v>
      </c>
      <c r="P9">
        <f>AVERAGEIFS(Tableau4[[#All],[Coût de stock de sécurité DC]],Tableau4[[#All],[Cap%]],A9,Tableau4[[#All],[Fd]],B9,Tableau4[[#All],[Part fixe cible]],C9,Tableau4[[#All],[Scénario]],D9)</f>
        <v>1056.20918848</v>
      </c>
      <c r="Q9" s="38">
        <f>AVERAGEIFS(Tableau4[[#All],[Nombre de DC ouverts]],Tableau4[[#All],[Cap%]],A9,Tableau4[[#All],[Fd]],B9,Tableau4[[#All],[Part fixe cible]],C9,Tableau4[[#All],[Scénario]],D9)</f>
        <v>5.4</v>
      </c>
      <c r="R9" s="81">
        <f>AVERAGEIFS(Tableau4[[#All],[Taux de chargement moyen]],Tableau4[[#All],[Cap%]],A9,Tableau4[[#All],[Fd]],B9,Tableau4[[#All],[Part fixe cible]],C9,Tableau4[[#All],[Scénario]],D9)</f>
        <v>0.77358492900000009</v>
      </c>
      <c r="S9">
        <f>AVERAGEIFS(Tableau4[[#All],[Temps de résolution (s)]],Tableau4[[#All],[Cap%]],A9,Tableau4[[#All],[Fd]],B9,Tableau4[[#All],[Part fixe cible]],C9,Tableau4[[#All],[Scénario]],D9)</f>
        <v>300.2</v>
      </c>
      <c r="T9" s="81">
        <f>AVERAGEIFS(Tableau4[[#All],[Gap]],Tableau4[[#All],[Cap%]],A9,Tableau4[[#All],[Fd]],B9,Tableau4[[#All],[Part fixe cible]],C9,Tableau4[[#All],[Scénario]],D9)</f>
        <v>4.9102351199999991E-2</v>
      </c>
      <c r="U9" s="81">
        <f>AVERAGEIFS(Tableau4[[#All],[Synergie ]],Tableau4[[#All],[Cap%]],A9,Tableau4[[#All],[Fd]],B9,Tableau4[[#All],[Part fixe cible]],C9,Tableau4[[#All],[Scénario]],3)</f>
        <v>0.26935771761357247</v>
      </c>
      <c r="W9" s="69" t="s">
        <v>104</v>
      </c>
      <c r="X9" s="61">
        <v>0.6</v>
      </c>
      <c r="Y9" s="61">
        <f>(G9-$G$8)/$G$8</f>
        <v>7.7725491299999935E-2</v>
      </c>
      <c r="Z9" s="76">
        <f>Tableau7[[#This Row],[Nombre de DC ouverts]]-Q8</f>
        <v>3.4000000000000004</v>
      </c>
      <c r="AA9" s="61">
        <f>(L9-$L$8)/$L$8</f>
        <v>-0.3827437414877552</v>
      </c>
      <c r="AB9" s="61">
        <f>(R9-$R$8)/$R$8</f>
        <v>-0.1492790725377299</v>
      </c>
      <c r="AC9" s="77">
        <f>(U9-$U$8)/$U$8</f>
        <v>-9.5187627391657897E-2</v>
      </c>
      <c r="AF9" s="94" t="s">
        <v>106</v>
      </c>
      <c r="AG9" s="89">
        <v>203.42</v>
      </c>
      <c r="AH9" s="89">
        <v>1</v>
      </c>
      <c r="AI9" s="89">
        <v>1</v>
      </c>
      <c r="AJ9" s="89">
        <v>1</v>
      </c>
      <c r="AK9" s="89">
        <v>20623</v>
      </c>
      <c r="AL9" s="89">
        <v>20150</v>
      </c>
      <c r="AM9" s="89">
        <v>28418</v>
      </c>
      <c r="AN9" s="90">
        <v>0.25900000000000001</v>
      </c>
    </row>
    <row r="10" spans="1:40" ht="15.5" x14ac:dyDescent="0.35">
      <c r="A10" s="72">
        <v>40</v>
      </c>
      <c r="B10" s="72">
        <v>1000</v>
      </c>
      <c r="C10" s="73">
        <v>0.6</v>
      </c>
      <c r="D10" s="72">
        <v>3</v>
      </c>
      <c r="E10">
        <f>AVERAGEIFS(Tableau4[[#All],[CInf]],Tableau4[[#All],[Cap%]],A10,Tableau4[[#All],[Fd]],B10,Tableau4[[#All],[Part fixe cible]],C10,Tableau4[[#All],[Scénario]],D10)</f>
        <v>14.315891013999998</v>
      </c>
      <c r="F10">
        <f>AVERAGEIFS(Tableau4[[#All],[Coût total]],Tableau4[[#All],[Cap%]],A10,Tableau4[[#All],[Fd]],B10,Tableau4[[#All],[Part fixe cible]],C10,Tableau4[[#All],[Scénario]],D10)</f>
        <v>34051.431722000001</v>
      </c>
      <c r="G10">
        <f>AVERAGEIFS(Tableau4[[#All],[Coût d’ouverture total]],Tableau4[[#All],[Cap%]],A10,Tableau4[[#All],[Fd]],B10,Tableau4[[#All],[Part fixe cible]],C10,Tableau4[[#All],[Scénario]],D10)</f>
        <v>7772.9823237999999</v>
      </c>
      <c r="H10">
        <f>AVERAGEIFS(Tableau4[[#All],[Coût fixe d’ouverture]],Tableau4[[#All],[Cap%]],A10,Tableau4[[#All],[Fd]],B10,Tableau4[[#All],[Part fixe cible]],C10,Tableau4[[#All],[Scénario]],D10)</f>
        <v>4000</v>
      </c>
      <c r="I10">
        <f>AVERAGEIFS(Tableau4[[#All],[Coût variable d’ouverture]],Tableau4[[#All],[Cap%]],A10,Tableau4[[#All],[Fd]],B10,Tableau4[[#All],[Part fixe cible]],C10,Tableau4[[#All],[Scénario]],D10)</f>
        <v>3772.9823237999999</v>
      </c>
      <c r="J10" s="81">
        <f>AVERAGEIFS(Tableau4[[#All],[Part fixe observée]],Tableau4[[#All],[Cap%]],A10,Tableau4[[#All],[Fd]],B10,Tableau4[[#All],[Part fixe cible]],C10,Tableau4[[#All],[Scénario]],D10)</f>
        <v>0.514220118</v>
      </c>
      <c r="K10">
        <f>AVERAGEIFS(Tableau4[[#All],[Demande² observée]],Tableau4[[#All],[Cap%]],A10,Tableau4[[#All],[Fd]],B10,Tableau4[[#All],[Part fixe cible]],C10,Tableau4[[#All],[Scénario]],D10)</f>
        <v>262.38179698000005</v>
      </c>
      <c r="L10">
        <f>AVERAGEIFS(Tableau4[[#All],[Coût de transport]],Tableau4[[#All],[Cap%]],A10,Tableau4[[#All],[Fd]],B10,Tableau4[[#All],[Part fixe cible]],C10,Tableau4[[#All],[Scénario]],D10)</f>
        <v>11722.778452</v>
      </c>
      <c r="M10">
        <f>AVERAGEIFS(Tableau4[[#All],[Coût de stockage retailers]],Tableau4[[#All],[Cap%]],A10,Tableau4[[#All],[Fd]],B10,Tableau4[[#All],[Part fixe cible]],C10,Tableau4[[#All],[Scénario]],D10)</f>
        <v>8918.4510956000013</v>
      </c>
      <c r="N10">
        <f>AVERAGEIFS(Tableau4[[#All],[Coût de stockage DC]],Tableau4[[#All],[Cap%]],A10,Tableau4[[#All],[Fd]],B10,Tableau4[[#All],[Part fixe cible]],C10,Tableau4[[#All],[Scénario]],D10)</f>
        <v>4146.7279134</v>
      </c>
      <c r="O10">
        <f>AVERAGEIFS(Tableau4[[#All],[Coût de stock de sécurité retailers]],Tableau4[[#All],[Cap%]],A10,Tableau4[[#All],[Fd]],B10,Tableau4[[#All],[Part fixe cible]],C10,Tableau4[[#All],[Scénario]],D10)</f>
        <v>580.9289129</v>
      </c>
      <c r="P10">
        <f>AVERAGEIFS(Tableau4[[#All],[Coût de stock de sécurité DC]],Tableau4[[#All],[Cap%]],A10,Tableau4[[#All],[Fd]],B10,Tableau4[[#All],[Part fixe cible]],C10,Tableau4[[#All],[Scénario]],D10)</f>
        <v>909.56302380000011</v>
      </c>
      <c r="Q10" s="38">
        <f>AVERAGEIFS(Tableau4[[#All],[Nombre de DC ouverts]],Tableau4[[#All],[Cap%]],A10,Tableau4[[#All],[Fd]],B10,Tableau4[[#All],[Part fixe cible]],C10,Tableau4[[#All],[Scénario]],D10)</f>
        <v>4</v>
      </c>
      <c r="R10" s="81">
        <f>AVERAGEIFS(Tableau4[[#All],[Taux de chargement moyen]],Tableau4[[#All],[Cap%]],A10,Tableau4[[#All],[Fd]],B10,Tableau4[[#All],[Part fixe cible]],C10,Tableau4[[#All],[Scénario]],D10)</f>
        <v>0.81468742679999995</v>
      </c>
      <c r="S10">
        <f>AVERAGEIFS(Tableau4[[#All],[Temps de résolution (s)]],Tableau4[[#All],[Cap%]],A10,Tableau4[[#All],[Fd]],B10,Tableau4[[#All],[Part fixe cible]],C10,Tableau4[[#All],[Scénario]],D10)</f>
        <v>271.60000000000002</v>
      </c>
      <c r="T10" s="81">
        <f>AVERAGEIFS(Tableau4[[#All],[Gap]],Tableau4[[#All],[Cap%]],A10,Tableau4[[#All],[Fd]],B10,Tableau4[[#All],[Part fixe cible]],C10,Tableau4[[#All],[Scénario]],D10)</f>
        <v>1.7743193600000002E-2</v>
      </c>
      <c r="U10" s="81">
        <f>AVERAGEIFS(Tableau4[[#All],[Synergie ]],Tableau4[[#All],[Cap%]],A10,Tableau4[[#All],[Fd]],B10,Tableau4[[#All],[Part fixe cible]],C10,Tableau4[[#All],[Scénario]],3)</f>
        <v>0.2957304091633664</v>
      </c>
      <c r="W10" s="70" t="s">
        <v>93</v>
      </c>
      <c r="X10" s="71">
        <v>0.4</v>
      </c>
      <c r="Y10" s="71">
        <f>(G10-$G$8)/$G$8</f>
        <v>-2.8377209525000013E-2</v>
      </c>
      <c r="Z10" s="78">
        <f>Tableau7[[#This Row],[Nombre de DC ouverts]]-Q8</f>
        <v>2</v>
      </c>
      <c r="AA10" s="71">
        <f>(L10-$L$8)/$L$8</f>
        <v>-0.31013792802473622</v>
      </c>
      <c r="AB10" s="71">
        <f>(R10-$R$8)/$R$8</f>
        <v>-0.10407814664245332</v>
      </c>
      <c r="AC10" s="79">
        <f>(U10-$U$8)/$U$8</f>
        <v>-6.5978597597887035E-3</v>
      </c>
      <c r="AF10" s="95" t="s">
        <v>107</v>
      </c>
      <c r="AG10" s="91">
        <v>303.12</v>
      </c>
      <c r="AH10" s="91">
        <v>1</v>
      </c>
      <c r="AI10" s="91">
        <v>1</v>
      </c>
      <c r="AJ10" s="91">
        <v>1</v>
      </c>
      <c r="AK10" s="91">
        <v>31239</v>
      </c>
      <c r="AL10" s="91">
        <v>30535</v>
      </c>
      <c r="AM10" s="91">
        <v>42856</v>
      </c>
      <c r="AN10" s="92">
        <v>0.26900000000000002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1CC5-DE9F-4383-ABA0-6253638B86B6}">
  <sheetPr>
    <tabColor theme="8"/>
  </sheetPr>
  <dimension ref="A1:L62"/>
  <sheetViews>
    <sheetView tabSelected="1" topLeftCell="A12" workbookViewId="0">
      <selection sqref="A1:C18"/>
    </sheetView>
  </sheetViews>
  <sheetFormatPr baseColWidth="10" defaultRowHeight="14.5" x14ac:dyDescent="0.35"/>
  <sheetData>
    <row r="1" spans="1:12" x14ac:dyDescent="0.35">
      <c r="A1" t="s">
        <v>55</v>
      </c>
      <c r="F1" t="s">
        <v>73</v>
      </c>
    </row>
    <row r="2" spans="1:12" x14ac:dyDescent="0.35">
      <c r="A2" t="s">
        <v>56</v>
      </c>
      <c r="F2" t="s">
        <v>83</v>
      </c>
      <c r="J2" t="s">
        <v>70</v>
      </c>
      <c r="K2" t="s">
        <v>71</v>
      </c>
      <c r="L2" t="s">
        <v>72</v>
      </c>
    </row>
    <row r="3" spans="1:12" ht="29" x14ac:dyDescent="0.35">
      <c r="A3" s="29" t="s">
        <v>40</v>
      </c>
      <c r="B3" s="29" t="s">
        <v>57</v>
      </c>
      <c r="C3" s="29" t="s">
        <v>58</v>
      </c>
      <c r="F3" s="29" t="s">
        <v>40</v>
      </c>
      <c r="G3" s="29" t="s">
        <v>57</v>
      </c>
      <c r="H3" s="29" t="s">
        <v>58</v>
      </c>
      <c r="J3" s="32">
        <v>1</v>
      </c>
      <c r="K3">
        <v>233</v>
      </c>
      <c r="L3">
        <v>201</v>
      </c>
    </row>
    <row r="4" spans="1:12" ht="116" x14ac:dyDescent="0.35">
      <c r="A4" s="30" t="s">
        <v>59</v>
      </c>
      <c r="B4" s="30">
        <v>25</v>
      </c>
      <c r="C4" s="31" t="s">
        <v>60</v>
      </c>
      <c r="F4" s="30" t="s">
        <v>59</v>
      </c>
      <c r="G4" s="30">
        <v>27</v>
      </c>
      <c r="H4" s="31" t="s">
        <v>61</v>
      </c>
      <c r="J4" s="32">
        <v>2</v>
      </c>
      <c r="K4">
        <v>485</v>
      </c>
      <c r="L4">
        <v>64</v>
      </c>
    </row>
    <row r="5" spans="1:12" ht="58" x14ac:dyDescent="0.35">
      <c r="A5" s="31"/>
      <c r="B5" s="30">
        <v>27</v>
      </c>
      <c r="C5" s="31" t="s">
        <v>61</v>
      </c>
      <c r="G5" s="30">
        <v>31</v>
      </c>
      <c r="H5" s="31" t="s">
        <v>74</v>
      </c>
      <c r="J5" s="32">
        <v>3</v>
      </c>
      <c r="K5">
        <v>355</v>
      </c>
      <c r="L5">
        <v>67</v>
      </c>
    </row>
    <row r="6" spans="1:12" ht="130.5" x14ac:dyDescent="0.35">
      <c r="A6" s="31"/>
      <c r="B6" s="30">
        <v>54</v>
      </c>
      <c r="C6" s="31" t="s">
        <v>62</v>
      </c>
      <c r="G6" s="30">
        <v>54</v>
      </c>
      <c r="H6" s="31" t="s">
        <v>75</v>
      </c>
      <c r="J6" s="32">
        <v>4</v>
      </c>
      <c r="K6">
        <v>488</v>
      </c>
      <c r="L6">
        <v>270</v>
      </c>
    </row>
    <row r="7" spans="1:12" ht="58" x14ac:dyDescent="0.35">
      <c r="B7" s="31"/>
      <c r="C7" s="31"/>
      <c r="G7" s="30">
        <v>55</v>
      </c>
      <c r="H7" s="31" t="s">
        <v>76</v>
      </c>
      <c r="J7" s="32">
        <v>5</v>
      </c>
      <c r="K7">
        <v>395</v>
      </c>
      <c r="L7">
        <v>279</v>
      </c>
    </row>
    <row r="8" spans="1:12" ht="130.5" x14ac:dyDescent="0.35">
      <c r="A8" s="30" t="s">
        <v>63</v>
      </c>
      <c r="B8" s="30">
        <v>38</v>
      </c>
      <c r="C8" s="31" t="s">
        <v>64</v>
      </c>
      <c r="J8" s="32">
        <v>6</v>
      </c>
      <c r="K8">
        <v>489</v>
      </c>
      <c r="L8">
        <v>164</v>
      </c>
    </row>
    <row r="9" spans="1:12" ht="145" x14ac:dyDescent="0.35">
      <c r="A9" s="31"/>
      <c r="B9" s="30">
        <v>54</v>
      </c>
      <c r="C9" s="31" t="s">
        <v>65</v>
      </c>
      <c r="F9" s="30" t="s">
        <v>63</v>
      </c>
      <c r="G9" s="31">
        <v>27</v>
      </c>
      <c r="H9" s="31" t="s">
        <v>61</v>
      </c>
      <c r="J9" s="32">
        <v>7</v>
      </c>
      <c r="K9">
        <v>274</v>
      </c>
      <c r="L9">
        <v>460</v>
      </c>
    </row>
    <row r="10" spans="1:12" ht="58" x14ac:dyDescent="0.35">
      <c r="B10" s="31"/>
      <c r="C10" s="31"/>
      <c r="G10" s="31">
        <v>31</v>
      </c>
      <c r="H10" s="31" t="s">
        <v>74</v>
      </c>
      <c r="J10" s="32">
        <v>8</v>
      </c>
      <c r="K10">
        <v>34</v>
      </c>
      <c r="L10">
        <v>396</v>
      </c>
    </row>
    <row r="11" spans="1:12" ht="58" x14ac:dyDescent="0.35">
      <c r="A11" s="30" t="s">
        <v>17</v>
      </c>
      <c r="B11" s="30">
        <v>27</v>
      </c>
      <c r="C11" s="31" t="s">
        <v>66</v>
      </c>
      <c r="G11" s="31">
        <v>34</v>
      </c>
      <c r="H11" s="31" t="s">
        <v>77</v>
      </c>
      <c r="J11" s="32">
        <v>9</v>
      </c>
      <c r="K11">
        <v>329</v>
      </c>
      <c r="L11">
        <v>128</v>
      </c>
    </row>
    <row r="12" spans="1:12" ht="130.5" x14ac:dyDescent="0.35">
      <c r="A12" s="31"/>
      <c r="B12" s="30">
        <v>31</v>
      </c>
      <c r="C12" s="31" t="s">
        <v>67</v>
      </c>
      <c r="G12" s="31">
        <v>54</v>
      </c>
      <c r="H12" s="31" t="s">
        <v>78</v>
      </c>
      <c r="J12" s="32">
        <v>10</v>
      </c>
      <c r="K12">
        <v>162</v>
      </c>
      <c r="L12">
        <v>276</v>
      </c>
    </row>
    <row r="13" spans="1:12" ht="116" x14ac:dyDescent="0.35">
      <c r="B13" s="30">
        <v>54</v>
      </c>
      <c r="C13" s="31" t="s">
        <v>68</v>
      </c>
      <c r="J13" s="32">
        <v>11</v>
      </c>
      <c r="K13">
        <v>221</v>
      </c>
      <c r="L13">
        <v>376</v>
      </c>
    </row>
    <row r="14" spans="1:12" ht="72.5" x14ac:dyDescent="0.35">
      <c r="B14" s="30">
        <v>55</v>
      </c>
      <c r="C14" s="31" t="s">
        <v>69</v>
      </c>
      <c r="F14" s="30" t="s">
        <v>17</v>
      </c>
      <c r="G14" s="30">
        <v>27</v>
      </c>
      <c r="H14" s="31" t="s">
        <v>79</v>
      </c>
      <c r="J14" s="32">
        <v>12</v>
      </c>
      <c r="K14">
        <v>184</v>
      </c>
      <c r="L14">
        <v>180</v>
      </c>
    </row>
    <row r="15" spans="1:12" ht="58" x14ac:dyDescent="0.35">
      <c r="G15" s="30">
        <v>31</v>
      </c>
      <c r="H15" s="31" t="s">
        <v>74</v>
      </c>
      <c r="J15" s="32">
        <v>13</v>
      </c>
      <c r="K15">
        <v>468</v>
      </c>
      <c r="L15">
        <v>374</v>
      </c>
    </row>
    <row r="16" spans="1:12" ht="58" x14ac:dyDescent="0.35">
      <c r="G16" s="30">
        <v>45</v>
      </c>
      <c r="H16" s="31" t="s">
        <v>80</v>
      </c>
      <c r="J16" s="32">
        <v>14</v>
      </c>
      <c r="K16">
        <v>213</v>
      </c>
      <c r="L16">
        <v>236</v>
      </c>
    </row>
    <row r="17" spans="7:12" ht="72.5" x14ac:dyDescent="0.35">
      <c r="G17" s="30">
        <v>48</v>
      </c>
      <c r="H17" s="31" t="s">
        <v>81</v>
      </c>
      <c r="J17" s="32">
        <v>15</v>
      </c>
      <c r="K17">
        <v>6</v>
      </c>
      <c r="L17">
        <v>205</v>
      </c>
    </row>
    <row r="18" spans="7:12" ht="72.5" x14ac:dyDescent="0.35">
      <c r="G18" s="30">
        <v>55</v>
      </c>
      <c r="H18" s="31" t="s">
        <v>82</v>
      </c>
      <c r="J18" s="32">
        <v>16</v>
      </c>
      <c r="K18">
        <v>40</v>
      </c>
      <c r="L18">
        <v>273</v>
      </c>
    </row>
    <row r="19" spans="7:12" x14ac:dyDescent="0.35">
      <c r="J19" s="32">
        <v>17</v>
      </c>
      <c r="K19">
        <v>294</v>
      </c>
      <c r="L19">
        <v>463</v>
      </c>
    </row>
    <row r="20" spans="7:12" x14ac:dyDescent="0.35">
      <c r="J20" s="32">
        <v>18</v>
      </c>
      <c r="K20">
        <v>223</v>
      </c>
      <c r="L20">
        <v>35</v>
      </c>
    </row>
    <row r="21" spans="7:12" x14ac:dyDescent="0.35">
      <c r="J21" s="32">
        <v>19</v>
      </c>
      <c r="K21">
        <v>18</v>
      </c>
      <c r="L21">
        <v>31</v>
      </c>
    </row>
    <row r="22" spans="7:12" x14ac:dyDescent="0.35">
      <c r="J22" s="32">
        <v>20</v>
      </c>
      <c r="K22">
        <v>176</v>
      </c>
      <c r="L22">
        <v>474</v>
      </c>
    </row>
    <row r="23" spans="7:12" x14ac:dyDescent="0.35">
      <c r="J23" s="32">
        <v>21</v>
      </c>
      <c r="K23">
        <v>134</v>
      </c>
      <c r="L23">
        <v>306</v>
      </c>
    </row>
    <row r="24" spans="7:12" x14ac:dyDescent="0.35">
      <c r="J24" s="32">
        <v>22</v>
      </c>
      <c r="K24">
        <v>88</v>
      </c>
      <c r="L24">
        <v>248</v>
      </c>
    </row>
    <row r="25" spans="7:12" x14ac:dyDescent="0.35">
      <c r="J25" s="32">
        <v>23</v>
      </c>
      <c r="K25">
        <v>479</v>
      </c>
      <c r="L25">
        <v>75</v>
      </c>
    </row>
    <row r="26" spans="7:12" x14ac:dyDescent="0.35">
      <c r="J26" s="32">
        <v>24</v>
      </c>
      <c r="K26">
        <v>482</v>
      </c>
      <c r="L26">
        <v>304</v>
      </c>
    </row>
    <row r="27" spans="7:12" x14ac:dyDescent="0.35">
      <c r="J27" s="32">
        <v>25</v>
      </c>
      <c r="K27">
        <v>352</v>
      </c>
      <c r="L27">
        <v>396</v>
      </c>
    </row>
    <row r="28" spans="7:12" x14ac:dyDescent="0.35">
      <c r="J28" s="32">
        <v>26</v>
      </c>
      <c r="K28">
        <v>409</v>
      </c>
      <c r="L28">
        <v>398</v>
      </c>
    </row>
    <row r="29" spans="7:12" x14ac:dyDescent="0.35">
      <c r="J29" s="32">
        <v>27</v>
      </c>
      <c r="K29">
        <v>436</v>
      </c>
      <c r="L29">
        <v>66</v>
      </c>
    </row>
    <row r="30" spans="7:12" x14ac:dyDescent="0.35">
      <c r="J30" s="32">
        <v>28</v>
      </c>
      <c r="K30">
        <v>117</v>
      </c>
      <c r="L30">
        <v>253</v>
      </c>
    </row>
    <row r="31" spans="7:12" x14ac:dyDescent="0.35">
      <c r="J31" s="32">
        <v>29</v>
      </c>
      <c r="K31">
        <v>409</v>
      </c>
      <c r="L31">
        <v>365</v>
      </c>
    </row>
    <row r="32" spans="7:12" x14ac:dyDescent="0.35">
      <c r="J32" s="32">
        <v>30</v>
      </c>
      <c r="K32">
        <v>298</v>
      </c>
      <c r="L32">
        <v>414</v>
      </c>
    </row>
    <row r="33" spans="10:12" x14ac:dyDescent="0.35">
      <c r="J33" s="32">
        <v>31</v>
      </c>
      <c r="K33">
        <v>422</v>
      </c>
      <c r="L33">
        <v>373</v>
      </c>
    </row>
    <row r="34" spans="10:12" x14ac:dyDescent="0.35">
      <c r="J34" s="32">
        <v>32</v>
      </c>
      <c r="K34">
        <v>6</v>
      </c>
      <c r="L34">
        <v>223</v>
      </c>
    </row>
    <row r="35" spans="10:12" x14ac:dyDescent="0.35">
      <c r="J35" s="32">
        <v>33</v>
      </c>
      <c r="K35">
        <v>102</v>
      </c>
      <c r="L35">
        <v>473</v>
      </c>
    </row>
    <row r="36" spans="10:12" x14ac:dyDescent="0.35">
      <c r="J36" s="32">
        <v>34</v>
      </c>
      <c r="K36">
        <v>210</v>
      </c>
      <c r="L36">
        <v>433</v>
      </c>
    </row>
    <row r="37" spans="10:12" x14ac:dyDescent="0.35">
      <c r="J37" s="32">
        <v>35</v>
      </c>
      <c r="K37">
        <v>467</v>
      </c>
      <c r="L37">
        <v>476</v>
      </c>
    </row>
    <row r="38" spans="10:12" x14ac:dyDescent="0.35">
      <c r="J38" s="32">
        <v>36</v>
      </c>
      <c r="K38">
        <v>187</v>
      </c>
      <c r="L38">
        <v>210</v>
      </c>
    </row>
    <row r="39" spans="10:12" x14ac:dyDescent="0.35">
      <c r="J39" s="32">
        <v>37</v>
      </c>
      <c r="K39">
        <v>37</v>
      </c>
      <c r="L39">
        <v>136</v>
      </c>
    </row>
    <row r="40" spans="10:12" x14ac:dyDescent="0.35">
      <c r="J40" s="32">
        <v>38</v>
      </c>
      <c r="K40">
        <v>370</v>
      </c>
      <c r="L40">
        <v>376</v>
      </c>
    </row>
    <row r="41" spans="10:12" x14ac:dyDescent="0.35">
      <c r="J41" s="32">
        <v>39</v>
      </c>
      <c r="K41">
        <v>334</v>
      </c>
      <c r="L41">
        <v>95</v>
      </c>
    </row>
    <row r="42" spans="10:12" x14ac:dyDescent="0.35">
      <c r="J42" s="32">
        <v>40</v>
      </c>
      <c r="K42">
        <v>499</v>
      </c>
      <c r="L42">
        <v>8</v>
      </c>
    </row>
    <row r="43" spans="10:12" x14ac:dyDescent="0.35">
      <c r="J43" s="32">
        <v>41</v>
      </c>
      <c r="K43">
        <v>187</v>
      </c>
      <c r="L43">
        <v>178</v>
      </c>
    </row>
    <row r="44" spans="10:12" x14ac:dyDescent="0.35">
      <c r="J44" s="32">
        <v>42</v>
      </c>
      <c r="K44">
        <v>38</v>
      </c>
      <c r="L44">
        <v>387</v>
      </c>
    </row>
    <row r="45" spans="10:12" x14ac:dyDescent="0.35">
      <c r="J45" s="32">
        <v>43</v>
      </c>
      <c r="K45">
        <v>482</v>
      </c>
      <c r="L45">
        <v>324</v>
      </c>
    </row>
    <row r="46" spans="10:12" x14ac:dyDescent="0.35">
      <c r="J46" s="32">
        <v>44</v>
      </c>
      <c r="K46">
        <v>84</v>
      </c>
      <c r="L46">
        <v>426</v>
      </c>
    </row>
    <row r="47" spans="10:12" x14ac:dyDescent="0.35">
      <c r="J47" s="32">
        <v>45</v>
      </c>
      <c r="K47">
        <v>41</v>
      </c>
      <c r="L47">
        <v>155</v>
      </c>
    </row>
    <row r="48" spans="10:12" x14ac:dyDescent="0.35">
      <c r="J48" s="32">
        <v>46</v>
      </c>
      <c r="K48">
        <v>436</v>
      </c>
      <c r="L48">
        <v>21</v>
      </c>
    </row>
    <row r="49" spans="10:12" x14ac:dyDescent="0.35">
      <c r="J49" s="32">
        <v>47</v>
      </c>
      <c r="K49">
        <v>246</v>
      </c>
      <c r="L49">
        <v>141</v>
      </c>
    </row>
    <row r="50" spans="10:12" x14ac:dyDescent="0.35">
      <c r="J50" s="32">
        <v>48</v>
      </c>
      <c r="K50">
        <v>205</v>
      </c>
      <c r="L50">
        <v>198</v>
      </c>
    </row>
    <row r="51" spans="10:12" x14ac:dyDescent="0.35">
      <c r="J51" s="32">
        <v>49</v>
      </c>
      <c r="K51">
        <v>166</v>
      </c>
      <c r="L51">
        <v>5</v>
      </c>
    </row>
    <row r="52" spans="10:12" x14ac:dyDescent="0.35">
      <c r="J52" s="32">
        <v>50</v>
      </c>
      <c r="K52">
        <v>400</v>
      </c>
      <c r="L52">
        <v>457</v>
      </c>
    </row>
    <row r="53" spans="10:12" x14ac:dyDescent="0.35">
      <c r="J53" s="32">
        <v>51</v>
      </c>
      <c r="K53">
        <v>253</v>
      </c>
      <c r="L53">
        <v>412</v>
      </c>
    </row>
    <row r="54" spans="10:12" x14ac:dyDescent="0.35">
      <c r="J54" s="32">
        <v>52</v>
      </c>
      <c r="K54">
        <v>382</v>
      </c>
      <c r="L54">
        <v>335</v>
      </c>
    </row>
    <row r="55" spans="10:12" x14ac:dyDescent="0.35">
      <c r="J55" s="32">
        <v>53</v>
      </c>
      <c r="K55">
        <v>117</v>
      </c>
      <c r="L55">
        <v>171</v>
      </c>
    </row>
    <row r="56" spans="10:12" x14ac:dyDescent="0.35">
      <c r="J56" s="32">
        <v>54</v>
      </c>
      <c r="K56">
        <v>109</v>
      </c>
      <c r="L56">
        <v>212</v>
      </c>
    </row>
    <row r="57" spans="10:12" x14ac:dyDescent="0.35">
      <c r="J57" s="32">
        <v>55</v>
      </c>
      <c r="K57">
        <v>206</v>
      </c>
      <c r="L57">
        <v>442</v>
      </c>
    </row>
    <row r="58" spans="10:12" x14ac:dyDescent="0.35">
      <c r="J58" s="32">
        <v>56</v>
      </c>
      <c r="K58">
        <v>25</v>
      </c>
      <c r="L58">
        <v>129</v>
      </c>
    </row>
    <row r="59" spans="10:12" x14ac:dyDescent="0.35">
      <c r="J59" s="32">
        <v>57</v>
      </c>
      <c r="K59">
        <v>180</v>
      </c>
      <c r="L59">
        <v>500</v>
      </c>
    </row>
    <row r="60" spans="10:12" x14ac:dyDescent="0.35">
      <c r="J60" s="32">
        <v>58</v>
      </c>
      <c r="K60">
        <v>253</v>
      </c>
      <c r="L60">
        <v>169</v>
      </c>
    </row>
    <row r="61" spans="10:12" x14ac:dyDescent="0.35">
      <c r="J61" s="32">
        <v>59</v>
      </c>
      <c r="K61">
        <v>280</v>
      </c>
      <c r="L61">
        <v>275</v>
      </c>
    </row>
    <row r="62" spans="10:12" x14ac:dyDescent="0.35">
      <c r="J62" s="32">
        <v>60</v>
      </c>
      <c r="K62">
        <v>18</v>
      </c>
      <c r="L62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f 4 1 5 b b - 1 a 2 3 - 4 6 c 2 - b 7 0 7 - 5 7 e 7 0 f e a 7 6 e 7 "   x m l n s = " h t t p : / / s c h e m a s . m i c r o s o f t . c o m / D a t a M a s h u p " > A A A A A I k E A A B Q S w M E F A A C A A g A D m H / X J d 2 Y i W m A A A A 9 g A A A B I A H A B D b 2 5 m a W c v U G F j a 2 F n Z S 5 4 b W w g o h g A K K A U A A A A A A A A A A A A A A A A A A A A A A A A A A A A h Y 9 L D o I w A E S v Q r q n L f U T J a U k G n e S m J g Y t 0 0 p 0 A j F t M V y N x c e y S u I U d S d y 3 n z F j P 3 6 4 2 m f V M H F 2 m s a n U C I o h B I L V o c 6 X L B H S u C B c g Z X T H x Y m X M h h k b e P e 5 g m o n D v H C H n v o Z / A 1 p S I Y B y h Y 7 b d i 0 o 2 H H x k 9 V 8 O l b a O a y E B o 4 f X G E Z g N J v D K V l C T N E I a a b 0 V y D D 3 m f 7 A + m 6 q 1 1 n J C t M u N p Q N E a K 3 h / Y A 1 B L A w Q U A A I A C A A O Y f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m H / X B 7 H 6 2 O B A Q A A O w Y A A B M A H A B G b 3 J t d W x h c y 9 T Z W N 0 a W 9 u M S 5 t I K I Y A C i g F A A A A A A A A A A A A A A A A A A A A A A A A A A A A O 1 T w W r C Q B C 9 B / y H Y X u J E A R p 6 a X 0 I L G F g l U x Q g / i Y U 0 m u n W z I 7 u b t i J + k N / h j 3 U T 2 6 Z o 0 9 6 L u S T Z 9 2 b e 7 L 5 9 B m M r S E F 0 e L d v G l 7 D M w u u M Y G o A 7 c g 0 T Y 8 c E 9 E u Y 7 R r d y 9 x S h b Y a 4 1 K v t E e j k j W v r N z a T P M 7 x l Y z 6 T y P M 2 m 2 4 n I S n r S N P g 0 O K C j d c r h I w S k Y r 9 j r l m J b s 1 1 l y Z l H Q W k s w z V b C M f x A M N h v 2 y F c s g A d l r 6 9 a B b Y N Y M N C v h q i I y h 7 i t 0 n p 2 u R o 3 I t 6 B Q Z k + U y J F M 0 s s W A K s 9 m q E t s s E J V A 5 V D 1 2 C R p X g 5 + g 3 s h n U o T 9 G u a 2 t L t L a 4 P + u G p x v s E U + E m s O I W / y p 5 1 q h n o t j a N v 8 s s 0 d t C G l u B R m v 0 P g z 5 R b 9 1 E Z 2 E m S g 3 X + s c c B s H A w G M K L c f f J / S G P F y B S m H z 6 M X V N L s E u U H k l k 4 G H 0 i A w R 6 8 m 6 I m 5 Q g O p k F Y 7 Z d O u t C O U 7 v K O 6 N X 4 9 Z N + C P u T a p h C u B R p N j y h 6 o W + R 6 K s P o f i H I p / H Y p S 8 c 9 Y v A N Q S w E C L Q A U A A I A C A A O Y f 9 c l 3 Z i J a Y A A A D 2 A A A A E g A A A A A A A A A A A A A A A A A A A A A A Q 2 9 u Z m l n L 1 B h Y 2 t h Z 2 U u e G 1 s U E s B A i 0 A F A A C A A g A D m H / X A / K 6 a u k A A A A 6 Q A A A B M A A A A A A A A A A A A A A A A A 8 g A A A F t D b 2 5 0 Z W 5 0 X 1 R 5 c G V z X S 5 4 b W x Q S w E C L Q A U A A I A C A A O Y f 9 c H s f r Y 4 E B A A A 7 B g A A E w A A A A A A A A A A A A A A A A D j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J Q A A A A A A A E U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x M D E 5 Y j E w L T Z l Z T g t N G F j O C 1 h Y j c w L T Z l N j A z M G E 3 M z F i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0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N Y X A m c X V v d D s s J n F 1 b 3 Q 7 Q 2 F w U G V y Y 2 V u d C Z x d W 9 0 O y w m c X V v d D t G Z C Z x d W 9 0 O y w m c X V v d D t T Y 2 V u Y X J p b y Z x d W 9 0 O y w m c X V v d D t U b 3 R h b E N v c 3 Q m c X V v d D s s J n F 1 b 3 Q 7 T 3 B l b k N v c 3 Q m c X V v d D s s J n F 1 b 3 Q 7 V H J h b n N D b 3 N 0 J n F 1 b 3 Q 7 L C Z x d W 9 0 O 1 N 0 b 2 N r U k N v c 3 Q m c X V v d D s s J n F 1 b 3 Q 7 U 3 R v Y 2 t E Q 0 N v c 3 Q m c X V v d D s s J n F 1 b 3 Q 7 U 2 F m Z X R 5 U k N v c 3 Q m c X V v d D s s J n F 1 b 3 Q 7 U 2 F m Z X R 5 R E N D b 3 N 0 J n F 1 b 3 Q 7 L C Z x d W 9 0 O 0 5 i R E M m c X V v d D s s J n F 1 b 3 Q 7 T G 9 h Z G l u Z y B S Y X R l J n F 1 b 3 Q 7 L C Z x d W 9 0 O 1 N 5 b m V y Z 2 l l J n F 1 b 3 Q 7 L C Z x d W 9 0 O 1 R w c y B S V U 4 m c X V v d D s s J n F 1 b 3 Q 7 R 0 F Q J n F 1 b 3 Q 7 L C Z x d W 9 0 O 1 B h c n Q g Z m l 4 Z S B j a W J s Z S Z x d W 9 0 O y w m c X V v d D t D S W 5 m J n F 1 b 3 Q 7 L C Z x d W 9 0 O 0 N P T 1 A g d n M g U 0 E m c X V v d D t d I i A v P j x F b n R y e S B U e X B l P S J G a W x s Q 2 9 s d W 1 u V H l w Z X M i I F Z h b H V l P S J z Q X d N R E F 3 V U Z C U V V G Q l F V R E J R V U F B Q U F B Q U E 9 P S I g L z 4 8 R W 5 0 c n k g V H l w Z T 0 i R m l s b E x h c 3 R V c G R h d G V k I i B W Y W x 1 Z T 0 i Z D I w M j Y t M D c t M z F U M T A 6 M D g 6 M j k u N j M 0 O T U y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2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E v Q X V 0 b 1 J l b W 9 2 Z W R D b 2 x 1 b W 5 z M S 5 7 T W F w L D B 9 J n F 1 b 3 Q 7 L C Z x d W 9 0 O 1 N l Y 3 R p b 2 4 x L 1 N B L 0 F 1 d G 9 S Z W 1 v d m V k Q 2 9 s d W 1 u c z E u e 0 N h c F B l c m N l b n Q s M X 0 m c X V v d D s s J n F 1 b 3 Q 7 U 2 V j d G l v b j E v U 0 E v Q X V 0 b 1 J l b W 9 2 Z W R D b 2 x 1 b W 5 z M S 5 7 R m Q s M n 0 m c X V v d D s s J n F 1 b 3 Q 7 U 2 V j d G l v b j E v U 0 E v Q X V 0 b 1 J l b W 9 2 Z W R D b 2 x 1 b W 5 z M S 5 7 U 2 N l b m F y a W 8 s M 3 0 m c X V v d D s s J n F 1 b 3 Q 7 U 2 V j d G l v b j E v U 0 E v Q X V 0 b 1 J l b W 9 2 Z W R D b 2 x 1 b W 5 z M S 5 7 V G 9 0 Y W x D b 3 N 0 L D R 9 J n F 1 b 3 Q 7 L C Z x d W 9 0 O 1 N l Y 3 R p b 2 4 x L 1 N B L 0 F 1 d G 9 S Z W 1 v d m V k Q 2 9 s d W 1 u c z E u e 0 9 w Z W 5 D b 3 N 0 L D V 9 J n F 1 b 3 Q 7 L C Z x d W 9 0 O 1 N l Y 3 R p b 2 4 x L 1 N B L 0 F 1 d G 9 S Z W 1 v d m V k Q 2 9 s d W 1 u c z E u e 1 R y Y W 5 z Q 2 9 z d C w 2 f S Z x d W 9 0 O y w m c X V v d D t T Z W N 0 a W 9 u M S 9 T Q S 9 B d X R v U m V t b 3 Z l Z E N v b H V t b n M x L n t T d G 9 j a 1 J D b 3 N 0 L D d 9 J n F 1 b 3 Q 7 L C Z x d W 9 0 O 1 N l Y 3 R p b 2 4 x L 1 N B L 0 F 1 d G 9 S Z W 1 v d m V k Q 2 9 s d W 1 u c z E u e 1 N 0 b 2 N r R E N D b 3 N 0 L D h 9 J n F 1 b 3 Q 7 L C Z x d W 9 0 O 1 N l Y 3 R p b 2 4 x L 1 N B L 0 F 1 d G 9 S Z W 1 v d m V k Q 2 9 s d W 1 u c z E u e 1 N h Z m V 0 e V J D b 3 N 0 L D l 9 J n F 1 b 3 Q 7 L C Z x d W 9 0 O 1 N l Y 3 R p b 2 4 x L 1 N B L 0 F 1 d G 9 S Z W 1 v d m V k Q 2 9 s d W 1 u c z E u e 1 N h Z m V 0 e U R D Q 2 9 z d C w x M H 0 m c X V v d D s s J n F 1 b 3 Q 7 U 2 V j d G l v b j E v U 0 E v Q X V 0 b 1 J l b W 9 2 Z W R D b 2 x 1 b W 5 z M S 5 7 T m J E Q y w x M X 0 m c X V v d D s s J n F 1 b 3 Q 7 U 2 V j d G l v b j E v U 0 E v Q X V 0 b 1 J l b W 9 2 Z W R D b 2 x 1 b W 5 z M S 5 7 T G 9 h Z G l u Z y B S Y X R l L D E y f S Z x d W 9 0 O y w m c X V v d D t T Z W N 0 a W 9 u M S 9 T Q S 9 B d X R v U m V t b 3 Z l Z E N v b H V t b n M x L n t T e W 5 l c m d p Z S w x M 3 0 m c X V v d D s s J n F 1 b 3 Q 7 U 2 V j d G l v b j E v U 0 E v Q X V 0 b 1 J l b W 9 2 Z W R D b 2 x 1 b W 5 z M S 5 7 V H B z I F J V T i w x N H 0 m c X V v d D s s J n F 1 b 3 Q 7 U 2 V j d G l v b j E v U 0 E v Q X V 0 b 1 J l b W 9 2 Z W R D b 2 x 1 b W 5 z M S 5 7 R 0 F Q L D E 1 f S Z x d W 9 0 O y w m c X V v d D t T Z W N 0 a W 9 u M S 9 T Q S 9 B d X R v U m V t b 3 Z l Z E N v b H V t b n M x L n t Q Y X J 0 I G Z p e G U g Y 2 l i b G U s M T Z 9 J n F 1 b 3 Q 7 L C Z x d W 9 0 O 1 N l Y 3 R p b 2 4 x L 1 N B L 0 F 1 d G 9 S Z W 1 v d m V k Q 2 9 s d W 1 u c z E u e 0 N J b m Y s M T d 9 J n F 1 b 3 Q 7 L C Z x d W 9 0 O 1 N l Y 3 R p b 2 4 x L 1 N B L 0 F 1 d G 9 S Z W 1 v d m V k Q 2 9 s d W 1 u c z E u e 0 N P T 1 A g d n M g U 0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U G V y Y 2 V u d C w x f S Z x d W 9 0 O y w m c X V v d D t T Z W N 0 a W 9 u M S 9 T Q S 9 B d X R v U m V t b 3 Z l Z E N v b H V t b n M x L n t G Z C w y f S Z x d W 9 0 O y w m c X V v d D t T Z W N 0 a W 9 u M S 9 T Q S 9 B d X R v U m V t b 3 Z l Z E N v b H V t b n M x L n t T Y 2 V u Y X J p b y w z f S Z x d W 9 0 O y w m c X V v d D t T Z W N 0 a W 9 u M S 9 T Q S 9 B d X R v U m V t b 3 Z l Z E N v b H V t b n M x L n t U b 3 R h b E N v c 3 Q s N H 0 m c X V v d D s s J n F 1 b 3 Q 7 U 2 V j d G l v b j E v U 0 E v Q X V 0 b 1 J l b W 9 2 Z W R D b 2 x 1 b W 5 z M S 5 7 T 3 B l b k N v c 3 Q s N X 0 m c X V v d D s s J n F 1 b 3 Q 7 U 2 V j d G l v b j E v U 0 E v Q X V 0 b 1 J l b W 9 2 Z W R D b 2 x 1 b W 5 z M S 5 7 V H J h b n N D b 3 N 0 L D Z 9 J n F 1 b 3 Q 7 L C Z x d W 9 0 O 1 N l Y 3 R p b 2 4 x L 1 N B L 0 F 1 d G 9 S Z W 1 v d m V k Q 2 9 s d W 1 u c z E u e 1 N 0 b 2 N r U k N v c 3 Q s N 3 0 m c X V v d D s s J n F 1 b 3 Q 7 U 2 V j d G l v b j E v U 0 E v Q X V 0 b 1 J l b W 9 2 Z W R D b 2 x 1 b W 5 z M S 5 7 U 3 R v Y 2 t E Q 0 N v c 3 Q s O H 0 m c X V v d D s s J n F 1 b 3 Q 7 U 2 V j d G l v b j E v U 0 E v Q X V 0 b 1 J l b W 9 2 Z W R D b 2 x 1 b W 5 z M S 5 7 U 2 F m Z X R 5 U k N v c 3 Q s O X 0 m c X V v d D s s J n F 1 b 3 Q 7 U 2 V j d G l v b j E v U 0 E v Q X V 0 b 1 J l b W 9 2 Z W R D b 2 x 1 b W 5 z M S 5 7 U 2 F m Z X R 5 R E N D b 3 N 0 L D E w f S Z x d W 9 0 O y w m c X V v d D t T Z W N 0 a W 9 u M S 9 T Q S 9 B d X R v U m V t b 3 Z l Z E N v b H V t b n M x L n t O Y k R D L D E x f S Z x d W 9 0 O y w m c X V v d D t T Z W N 0 a W 9 u M S 9 T Q S 9 B d X R v U m V t b 3 Z l Z E N v b H V t b n M x L n t M b 2 F k a W 5 n I F J h d G U s M T J 9 J n F 1 b 3 Q 7 L C Z x d W 9 0 O 1 N l Y 3 R p b 2 4 x L 1 N B L 0 F 1 d G 9 S Z W 1 v d m V k Q 2 9 s d W 1 u c z E u e 1 N 5 b m V y Z 2 l l L D E z f S Z x d W 9 0 O y w m c X V v d D t T Z W N 0 a W 9 u M S 9 T Q S 9 B d X R v U m V t b 3 Z l Z E N v b H V t b n M x L n t U c H M g U l V O L D E 0 f S Z x d W 9 0 O y w m c X V v d D t T Z W N 0 a W 9 u M S 9 T Q S 9 B d X R v U m V t b 3 Z l Z E N v b H V t b n M x L n t H Q V A s M T V 9 J n F 1 b 3 Q 7 L C Z x d W 9 0 O 1 N l Y 3 R p b 2 4 x L 1 N B L 0 F 1 d G 9 S Z W 1 v d m V k Q 2 9 s d W 1 u c z E u e 1 B h c n Q g Z m l 4 Z S B j a W J s Z S w x N n 0 m c X V v d D s s J n F 1 b 3 Q 7 U 2 V j d G l v b j E v U 0 E v Q X V 0 b 1 J l b W 9 2 Z W R D b 2 x 1 b W 5 z M S 5 7 Q 0 l u Z i w x N 3 0 m c X V v d D s s J n F 1 b 3 Q 7 U 2 V j d G l v b j E v U 0 E v Q X V 0 b 1 J l b W 9 2 Z W R D b 2 x 1 b W 5 z M S 5 7 Q 0 9 P U C B 2 c y B T Q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9 Q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U z Z G M w Y 2 Q t Z T E 4 N i 0 0 N z I 3 L W J l Z T E t Y z F j N D U 1 Y z U z M T c 0 I i A v P j x F b n R y e S B U e X B l P S J G a W x s V G F y Z 2 V 0 I i B W Y W x 1 Z T 0 i c 0 N P T 1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M x V D E w O j A 4 O j I y L j Y 1 N D c 4 O T V a I i A v P j x F b n R y e S B U e X B l P S J G a W x s Q 2 9 s d W 1 u V H l w Z X M i I F Z h b H V l P S J z Q X d N R E F 3 V U Z C U V V G Q l F V R E J R V U F B Q U F B Q U E 9 P S I g L z 4 8 R W 5 0 c n k g V H l w Z T 0 i R m l s b E N v b H V t b k 5 h b W V z I i B W Y W x 1 Z T 0 i c 1 s m c X V v d D t N Y X A m c X V v d D s s J n F 1 b 3 Q 7 Q 2 F w U G V y Y 2 V u d C Z x d W 9 0 O y w m c X V v d D t G Z C Z x d W 9 0 O y w m c X V v d D t T Y 2 V u Y X J p b y Z x d W 9 0 O y w m c X V v d D t U b 3 R h b E N v c 3 Q m c X V v d D s s J n F 1 b 3 Q 7 T 3 B l b k N v c 3 Q m c X V v d D s s J n F 1 b 3 Q 7 V H J h b n N D b 3 N 0 J n F 1 b 3 Q 7 L C Z x d W 9 0 O 1 N 0 b 2 N r U k N v c 3 Q m c X V v d D s s J n F 1 b 3 Q 7 U 3 R v Y 2 t E Q 0 N v c 3 Q m c X V v d D s s J n F 1 b 3 Q 7 U 2 F m Z X R 5 U k N v c 3 Q m c X V v d D s s J n F 1 b 3 Q 7 U 2 F m Z X R 5 R E N D b 3 N 0 J n F 1 b 3 Q 7 L C Z x d W 9 0 O 0 5 i R E M m c X V v d D s s J n F 1 b 3 Q 7 T G 9 h Z G l u Z y B S Y X R l J n F 1 b 3 Q 7 L C Z x d W 9 0 O 1 N 5 b m V y Z 2 l l J n F 1 b 3 Q 7 L C Z x d W 9 0 O 1 R w c y B S V U 4 m c X V v d D s s J n F 1 b 3 Q 7 R 0 F Q J n F 1 b 3 Q 7 L C Z x d W 9 0 O 1 B h c n Q g Z m l 4 Z S B j a W J s Z S Z x d W 9 0 O y w m c X V v d D t D S W 5 m J n F 1 b 3 Q 7 L C Z x d W 9 0 O 0 N P T 1 A g d n M g U 0 E m c X V v d D t d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Q 2 9 1 b n Q i I F Z h b H V l P S J s M T g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0 9 Q L 0 F 1 d G 9 S Z W 1 v d m V k Q 2 9 s d W 1 u c z E u e 0 1 h c C w w f S Z x d W 9 0 O y w m c X V v d D t T Z W N 0 a W 9 u M S 9 D T 0 9 Q L 0 F 1 d G 9 S Z W 1 v d m V k Q 2 9 s d W 1 u c z E u e 0 N h c F B l c m N l b n Q s M X 0 m c X V v d D s s J n F 1 b 3 Q 7 U 2 V j d G l v b j E v Q 0 9 P U C 9 B d X R v U m V t b 3 Z l Z E N v b H V t b n M x L n t G Z C w y f S Z x d W 9 0 O y w m c X V v d D t T Z W N 0 a W 9 u M S 9 D T 0 9 Q L 0 F 1 d G 9 S Z W 1 v d m V k Q 2 9 s d W 1 u c z E u e 1 N j Z W 5 h c m l v L D N 9 J n F 1 b 3 Q 7 L C Z x d W 9 0 O 1 N l Y 3 R p b 2 4 x L 0 N P T 1 A v Q X V 0 b 1 J l b W 9 2 Z W R D b 2 x 1 b W 5 z M S 5 7 V G 9 0 Y W x D b 3 N 0 L D R 9 J n F 1 b 3 Q 7 L C Z x d W 9 0 O 1 N l Y 3 R p b 2 4 x L 0 N P T 1 A v Q X V 0 b 1 J l b W 9 2 Z W R D b 2 x 1 b W 5 z M S 5 7 T 3 B l b k N v c 3 Q s N X 0 m c X V v d D s s J n F 1 b 3 Q 7 U 2 V j d G l v b j E v Q 0 9 P U C 9 B d X R v U m V t b 3 Z l Z E N v b H V t b n M x L n t U c m F u c 0 N v c 3 Q s N n 0 m c X V v d D s s J n F 1 b 3 Q 7 U 2 V j d G l v b j E v Q 0 9 P U C 9 B d X R v U m V t b 3 Z l Z E N v b H V t b n M x L n t T d G 9 j a 1 J D b 3 N 0 L D d 9 J n F 1 b 3 Q 7 L C Z x d W 9 0 O 1 N l Y 3 R p b 2 4 x L 0 N P T 1 A v Q X V 0 b 1 J l b W 9 2 Z W R D b 2 x 1 b W 5 z M S 5 7 U 3 R v Y 2 t E Q 0 N v c 3 Q s O H 0 m c X V v d D s s J n F 1 b 3 Q 7 U 2 V j d G l v b j E v Q 0 9 P U C 9 B d X R v U m V t b 3 Z l Z E N v b H V t b n M x L n t T Y W Z l d H l S Q 2 9 z d C w 5 f S Z x d W 9 0 O y w m c X V v d D t T Z W N 0 a W 9 u M S 9 D T 0 9 Q L 0 F 1 d G 9 S Z W 1 v d m V k Q 2 9 s d W 1 u c z E u e 1 N h Z m V 0 e U R D Q 2 9 z d C w x M H 0 m c X V v d D s s J n F 1 b 3 Q 7 U 2 V j d G l v b j E v Q 0 9 P U C 9 B d X R v U m V t b 3 Z l Z E N v b H V t b n M x L n t O Y k R D L D E x f S Z x d W 9 0 O y w m c X V v d D t T Z W N 0 a W 9 u M S 9 D T 0 9 Q L 0 F 1 d G 9 S Z W 1 v d m V k Q 2 9 s d W 1 u c z E u e 0 x v Y W R p b m c g U m F 0 Z S w x M n 0 m c X V v d D s s J n F 1 b 3 Q 7 U 2 V j d G l v b j E v Q 0 9 P U C 9 B d X R v U m V t b 3 Z l Z E N v b H V t b n M x L n t T e W 5 l c m d p Z S w x M 3 0 m c X V v d D s s J n F 1 b 3 Q 7 U 2 V j d G l v b j E v Q 0 9 P U C 9 B d X R v U m V t b 3 Z l Z E N v b H V t b n M x L n t U c H M g U l V O L D E 0 f S Z x d W 9 0 O y w m c X V v d D t T Z W N 0 a W 9 u M S 9 D T 0 9 Q L 0 F 1 d G 9 S Z W 1 v d m V k Q 2 9 s d W 1 u c z E u e 0 d B U C w x N X 0 m c X V v d D s s J n F 1 b 3 Q 7 U 2 V j d G l v b j E v Q 0 9 P U C 9 B d X R v U m V t b 3 Z l Z E N v b H V t b n M x L n t Q Y X J 0 I G Z p e G U g Y 2 l i b G U s M T Z 9 J n F 1 b 3 Q 7 L C Z x d W 9 0 O 1 N l Y 3 R p b 2 4 x L 0 N P T 1 A v Q X V 0 b 1 J l b W 9 2 Z W R D b 2 x 1 b W 5 z M S 5 7 Q 0 l u Z i w x N 3 0 m c X V v d D s s J n F 1 b 3 Q 7 U 2 V j d G l v b j E v Q 0 9 P U C 9 B d X R v U m V t b 3 Z l Z E N v b H V t b n M x L n t D T 0 9 Q I H Z z I F N B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0 9 P U C 9 B d X R v U m V t b 3 Z l Z E N v b H V t b n M x L n t N Y X A s M H 0 m c X V v d D s s J n F 1 b 3 Q 7 U 2 V j d G l v b j E v Q 0 9 P U C 9 B d X R v U m V t b 3 Z l Z E N v b H V t b n M x L n t D Y X B Q Z X J j Z W 5 0 L D F 9 J n F 1 b 3 Q 7 L C Z x d W 9 0 O 1 N l Y 3 R p b 2 4 x L 0 N P T 1 A v Q X V 0 b 1 J l b W 9 2 Z W R D b 2 x 1 b W 5 z M S 5 7 R m Q s M n 0 m c X V v d D s s J n F 1 b 3 Q 7 U 2 V j d G l v b j E v Q 0 9 P U C 9 B d X R v U m V t b 3 Z l Z E N v b H V t b n M x L n t T Y 2 V u Y X J p b y w z f S Z x d W 9 0 O y w m c X V v d D t T Z W N 0 a W 9 u M S 9 D T 0 9 Q L 0 F 1 d G 9 S Z W 1 v d m V k Q 2 9 s d W 1 u c z E u e 1 R v d G F s Q 2 9 z d C w 0 f S Z x d W 9 0 O y w m c X V v d D t T Z W N 0 a W 9 u M S 9 D T 0 9 Q L 0 F 1 d G 9 S Z W 1 v d m V k Q 2 9 s d W 1 u c z E u e 0 9 w Z W 5 D b 3 N 0 L D V 9 J n F 1 b 3 Q 7 L C Z x d W 9 0 O 1 N l Y 3 R p b 2 4 x L 0 N P T 1 A v Q X V 0 b 1 J l b W 9 2 Z W R D b 2 x 1 b W 5 z M S 5 7 V H J h b n N D b 3 N 0 L D Z 9 J n F 1 b 3 Q 7 L C Z x d W 9 0 O 1 N l Y 3 R p b 2 4 x L 0 N P T 1 A v Q X V 0 b 1 J l b W 9 2 Z W R D b 2 x 1 b W 5 z M S 5 7 U 3 R v Y 2 t S Q 2 9 z d C w 3 f S Z x d W 9 0 O y w m c X V v d D t T Z W N 0 a W 9 u M S 9 D T 0 9 Q L 0 F 1 d G 9 S Z W 1 v d m V k Q 2 9 s d W 1 u c z E u e 1 N 0 b 2 N r R E N D b 3 N 0 L D h 9 J n F 1 b 3 Q 7 L C Z x d W 9 0 O 1 N l Y 3 R p b 2 4 x L 0 N P T 1 A v Q X V 0 b 1 J l b W 9 2 Z W R D b 2 x 1 b W 5 z M S 5 7 U 2 F m Z X R 5 U k N v c 3 Q s O X 0 m c X V v d D s s J n F 1 b 3 Q 7 U 2 V j d G l v b j E v Q 0 9 P U C 9 B d X R v U m V t b 3 Z l Z E N v b H V t b n M x L n t T Y W Z l d H l E Q 0 N v c 3 Q s M T B 9 J n F 1 b 3 Q 7 L C Z x d W 9 0 O 1 N l Y 3 R p b 2 4 x L 0 N P T 1 A v Q X V 0 b 1 J l b W 9 2 Z W R D b 2 x 1 b W 5 z M S 5 7 T m J E Q y w x M X 0 m c X V v d D s s J n F 1 b 3 Q 7 U 2 V j d G l v b j E v Q 0 9 P U C 9 B d X R v U m V t b 3 Z l Z E N v b H V t b n M x L n t M b 2 F k a W 5 n I F J h d G U s M T J 9 J n F 1 b 3 Q 7 L C Z x d W 9 0 O 1 N l Y 3 R p b 2 4 x L 0 N P T 1 A v Q X V 0 b 1 J l b W 9 2 Z W R D b 2 x 1 b W 5 z M S 5 7 U 3 l u Z X J n a W U s M T N 9 J n F 1 b 3 Q 7 L C Z x d W 9 0 O 1 N l Y 3 R p b 2 4 x L 0 N P T 1 A v Q X V 0 b 1 J l b W 9 2 Z W R D b 2 x 1 b W 5 z M S 5 7 V H B z I F J V T i w x N H 0 m c X V v d D s s J n F 1 b 3 Q 7 U 2 V j d G l v b j E v Q 0 9 P U C 9 B d X R v U m V t b 3 Z l Z E N v b H V t b n M x L n t H Q V A s M T V 9 J n F 1 b 3 Q 7 L C Z x d W 9 0 O 1 N l Y 3 R p b 2 4 x L 0 N P T 1 A v Q X V 0 b 1 J l b W 9 2 Z W R D b 2 x 1 b W 5 z M S 5 7 U G F y d C B m a X h l I G N p Y m x l L D E 2 f S Z x d W 9 0 O y w m c X V v d D t T Z W N 0 a W 9 u M S 9 D T 0 9 Q L 0 F 1 d G 9 S Z W 1 v d m V k Q 2 9 s d W 1 u c z E u e 0 N J b m Y s M T d 9 J n F 1 b 3 Q 7 L C Z x d W 9 0 O 1 N l Y 3 R p b 2 4 x L 0 N P T 1 A v Q X V 0 b 1 J l b W 9 2 Z W R D b 2 x 1 b W 5 z M S 5 7 Q 0 9 P U C B 2 c y B T Q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T 1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9 Q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v T G l n b m V z J T I w Z m l s d H I l Q z M l Q T l l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I w 6 B t U n h s k + B L 6 D I D S e i D w A A A A A C A A A A A A A Q Z g A A A A E A A C A A A A D 7 Q 5 + O n W G v m r N j m T n M G 7 B M i x E 7 W z 1 3 N s T T J e Y N v F I l 0 g A A A A A O g A A A A A I A A C A A A A C p t f K E x P c h b t y Q l e j h x H i B T w 8 / B I N h u q 8 X R U c x 5 Y h L n l A A A A D V c w Q K K 7 4 0 O h 0 S z C m a + q m y 8 O l 1 K L s 9 g i n Q O h D R l T B E L t p B L f k I i y g j h T N 4 / Z e K 8 0 F e B D k E Y F U D Q W i / m e V Q 6 4 h J C K k v e j Z E 6 p T o e 6 m A 6 N W f n 0 A A A A C U r u b d q 4 Z x f 8 / K i P e q + 3 R + J C L x Y T + Y Q 3 S R O D 6 C W h n l F n C T e w h 1 Q q i E y F q Q / u p E g Y Q A 9 b e Z 7 J d t o O B 0 n w r / d M L e < / D a t a M a s h u p > 
</file>

<file path=customXml/itemProps1.xml><?xml version="1.0" encoding="utf-8"?>
<ds:datastoreItem xmlns:ds="http://schemas.openxmlformats.org/officeDocument/2006/customXml" ds:itemID="{CE65B006-C82D-4DD2-AE91-F5774A7D32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SA</vt:lpstr>
      <vt:lpstr>COOP</vt:lpstr>
      <vt:lpstr>StockMoyen</vt:lpstr>
      <vt:lpstr>BASE NUAGE</vt:lpstr>
      <vt:lpstr>MOYENNE NUAGE</vt:lpstr>
      <vt:lpstr>COMPARAISON</vt:lpstr>
      <vt:lpstr>CARTE RESEAU</vt:lpstr>
    </vt:vector>
  </TitlesOfParts>
  <Company>UCLouvain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Calcagno</dc:creator>
  <cp:lastModifiedBy>Livio Calcagno</cp:lastModifiedBy>
  <dcterms:created xsi:type="dcterms:W3CDTF">2026-05-22T08:44:29Z</dcterms:created>
  <dcterms:modified xsi:type="dcterms:W3CDTF">2026-08-03T18:20:11Z</dcterms:modified>
</cp:coreProperties>
</file>