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drawings/drawing1.xml" ContentType="application/vnd.openxmlformats-officedocument.drawing+xml"/>
  <Override PartName="/xl/tables/table3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ivio\Downloads\Mémoire - Résultats Analyses\"/>
    </mc:Choice>
  </mc:AlternateContent>
  <xr:revisionPtr revIDLastSave="0" documentId="13_ncr:1_{CCB22297-4521-452E-9404-129D3AF7D1C3}" xr6:coauthVersionLast="47" xr6:coauthVersionMax="47" xr10:uidLastSave="{00000000-0000-0000-0000-000000000000}"/>
  <bookViews>
    <workbookView xWindow="-110" yWindow="-110" windowWidth="19420" windowHeight="11020" activeTab="2" xr2:uid="{7289BE71-B608-4CB4-938E-B0718C9794A2}"/>
  </bookViews>
  <sheets>
    <sheet name="SA" sheetId="5" r:id="rId1"/>
    <sheet name="COOP" sheetId="4" r:id="rId2"/>
    <sheet name="BASE" sheetId="1" r:id="rId3"/>
  </sheets>
  <definedNames>
    <definedName name="DonnéesExternes_1" localSheetId="1" hidden="1">'COOP'!$A$1:$Q$81</definedName>
    <definedName name="DonnéesExternes_2" localSheetId="0" hidden="1">SA!$A$1:$Q$161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61" i="1" l="1"/>
  <c r="I253" i="1"/>
  <c r="X9" i="1"/>
  <c r="X8" i="1"/>
  <c r="X7" i="1"/>
  <c r="X6" i="1"/>
  <c r="W9" i="1"/>
  <c r="W8" i="1"/>
  <c r="W7" i="1"/>
  <c r="V9" i="1"/>
  <c r="V8" i="1"/>
  <c r="V7" i="1"/>
  <c r="U9" i="1"/>
  <c r="U8" i="1"/>
  <c r="U7" i="1"/>
  <c r="T8" i="1"/>
  <c r="T7" i="1"/>
  <c r="W6" i="1"/>
  <c r="V6" i="1"/>
  <c r="U6" i="1"/>
  <c r="T9" i="1"/>
  <c r="T6" i="1"/>
  <c r="W14" i="4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4" i="1"/>
  <c r="U5" i="4" l="1"/>
  <c r="X9" i="4"/>
  <c r="X15" i="4"/>
  <c r="U14" i="4"/>
  <c r="V14" i="4"/>
  <c r="X14" i="4"/>
  <c r="U15" i="4"/>
  <c r="V15" i="4"/>
  <c r="W15" i="4"/>
  <c r="U16" i="4"/>
  <c r="V16" i="4"/>
  <c r="W16" i="4"/>
  <c r="X16" i="4"/>
  <c r="Y16" i="4"/>
  <c r="U17" i="4"/>
  <c r="V17" i="4"/>
  <c r="W17" i="4"/>
  <c r="X17" i="4"/>
  <c r="U18" i="4"/>
  <c r="V18" i="4"/>
  <c r="W18" i="4"/>
  <c r="X18" i="4"/>
  <c r="X8" i="4"/>
  <c r="W8" i="4"/>
  <c r="V8" i="4"/>
  <c r="U8" i="4"/>
  <c r="X7" i="4"/>
  <c r="W7" i="4"/>
  <c r="U7" i="4"/>
  <c r="V7" i="4"/>
  <c r="U6" i="4"/>
  <c r="X6" i="4"/>
  <c r="W6" i="4"/>
  <c r="V6" i="4"/>
  <c r="N245" i="1"/>
  <c r="O245" i="1"/>
  <c r="P245" i="1"/>
  <c r="E245" i="1"/>
  <c r="V9" i="4"/>
  <c r="Y17" i="4" l="1"/>
  <c r="Y14" i="4"/>
  <c r="Y18" i="4"/>
  <c r="M245" i="1"/>
  <c r="Y15" i="4"/>
  <c r="K246" i="1"/>
  <c r="J246" i="1"/>
  <c r="I246" i="1"/>
  <c r="H246" i="1"/>
  <c r="G246" i="1"/>
  <c r="F246" i="1"/>
  <c r="E246" i="1"/>
  <c r="E247" i="1" s="1"/>
  <c r="K245" i="1"/>
  <c r="J245" i="1"/>
  <c r="I245" i="1"/>
  <c r="H245" i="1"/>
  <c r="G245" i="1"/>
  <c r="F245" i="1"/>
  <c r="F248" i="1" l="1"/>
  <c r="H247" i="1"/>
  <c r="I247" i="1"/>
  <c r="F247" i="1"/>
  <c r="G247" i="1"/>
  <c r="J247" i="1"/>
  <c r="K247" i="1"/>
  <c r="H249" i="1"/>
  <c r="J263" i="1" s="1"/>
  <c r="K249" i="1"/>
  <c r="J266" i="1" s="1"/>
  <c r="J249" i="1"/>
  <c r="J265" i="1" s="1"/>
  <c r="I249" i="1"/>
  <c r="J264" i="1" s="1"/>
  <c r="F249" i="1"/>
  <c r="G249" i="1"/>
  <c r="J262" i="1" s="1"/>
  <c r="U9" i="4" l="1"/>
  <c r="W9" i="4"/>
  <c r="X5" i="4"/>
  <c r="W5" i="4"/>
  <c r="V5" i="4"/>
  <c r="N83" i="4"/>
  <c r="Y6" i="4" l="1"/>
  <c r="Y5" i="4"/>
  <c r="Y7" i="4"/>
  <c r="Y9" i="4"/>
  <c r="Y8" i="4"/>
  <c r="M244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M333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M369" i="1"/>
  <c r="M370" i="1"/>
  <c r="M371" i="1"/>
  <c r="M372" i="1"/>
  <c r="M373" i="1"/>
  <c r="M374" i="1"/>
  <c r="M375" i="1"/>
  <c r="M376" i="1"/>
  <c r="M377" i="1"/>
  <c r="M378" i="1"/>
  <c r="M379" i="1"/>
  <c r="M380" i="1"/>
  <c r="M381" i="1"/>
  <c r="M382" i="1"/>
  <c r="M383" i="1"/>
  <c r="M384" i="1"/>
  <c r="M385" i="1"/>
  <c r="M386" i="1"/>
  <c r="M387" i="1"/>
  <c r="M388" i="1"/>
  <c r="M389" i="1"/>
  <c r="M390" i="1"/>
  <c r="M391" i="1"/>
  <c r="M392" i="1"/>
  <c r="M393" i="1"/>
  <c r="M394" i="1"/>
  <c r="M395" i="1"/>
  <c r="M396" i="1"/>
  <c r="M397" i="1"/>
  <c r="M398" i="1"/>
  <c r="M399" i="1"/>
  <c r="M400" i="1"/>
  <c r="M401" i="1"/>
  <c r="M402" i="1"/>
  <c r="M403" i="1"/>
  <c r="M404" i="1"/>
  <c r="M405" i="1"/>
  <c r="M406" i="1"/>
  <c r="M407" i="1"/>
  <c r="M408" i="1"/>
  <c r="M409" i="1"/>
  <c r="M410" i="1"/>
  <c r="M411" i="1"/>
  <c r="M412" i="1"/>
  <c r="M413" i="1"/>
  <c r="M414" i="1"/>
  <c r="M415" i="1"/>
  <c r="M416" i="1"/>
  <c r="M417" i="1"/>
  <c r="M418" i="1"/>
  <c r="M419" i="1"/>
  <c r="M420" i="1"/>
  <c r="M421" i="1"/>
  <c r="M422" i="1"/>
  <c r="M423" i="1"/>
  <c r="M424" i="1"/>
  <c r="M425" i="1"/>
  <c r="M426" i="1"/>
  <c r="M427" i="1"/>
  <c r="M428" i="1"/>
  <c r="M429" i="1"/>
  <c r="M430" i="1"/>
  <c r="M431" i="1"/>
  <c r="M432" i="1"/>
  <c r="M433" i="1"/>
  <c r="M434" i="1"/>
  <c r="M435" i="1"/>
  <c r="M436" i="1"/>
  <c r="M437" i="1"/>
  <c r="M438" i="1"/>
  <c r="M439" i="1"/>
  <c r="M440" i="1"/>
  <c r="M441" i="1"/>
  <c r="M442" i="1"/>
  <c r="M443" i="1"/>
  <c r="M444" i="1"/>
  <c r="M445" i="1"/>
  <c r="M446" i="1"/>
  <c r="M447" i="1"/>
  <c r="M448" i="1"/>
  <c r="M449" i="1"/>
  <c r="M450" i="1"/>
  <c r="M451" i="1"/>
  <c r="M452" i="1"/>
  <c r="M453" i="1"/>
  <c r="M454" i="1"/>
  <c r="M455" i="1"/>
  <c r="M456" i="1"/>
  <c r="M457" i="1"/>
  <c r="M458" i="1"/>
  <c r="M459" i="1"/>
  <c r="M460" i="1"/>
  <c r="M461" i="1"/>
  <c r="M462" i="1"/>
  <c r="M463" i="1"/>
  <c r="M464" i="1"/>
  <c r="M465" i="1"/>
  <c r="M466" i="1"/>
  <c r="M467" i="1"/>
  <c r="M468" i="1"/>
  <c r="M469" i="1"/>
  <c r="M470" i="1"/>
  <c r="M471" i="1"/>
  <c r="M472" i="1"/>
  <c r="M473" i="1"/>
  <c r="M474" i="1"/>
  <c r="M475" i="1"/>
  <c r="M476" i="1"/>
  <c r="M477" i="1"/>
  <c r="M478" i="1"/>
  <c r="M479" i="1"/>
  <c r="M480" i="1"/>
  <c r="M481" i="1"/>
  <c r="M482" i="1"/>
  <c r="M483" i="1"/>
  <c r="M484" i="1"/>
  <c r="M485" i="1"/>
  <c r="M486" i="1"/>
  <c r="M487" i="1"/>
  <c r="M488" i="1"/>
  <c r="M489" i="1"/>
  <c r="M490" i="1"/>
  <c r="M491" i="1"/>
  <c r="M492" i="1"/>
  <c r="M493" i="1"/>
  <c r="M494" i="1"/>
  <c r="M495" i="1"/>
  <c r="M496" i="1"/>
  <c r="M497" i="1"/>
  <c r="M498" i="1"/>
  <c r="M499" i="1"/>
  <c r="M500" i="1"/>
  <c r="M501" i="1"/>
  <c r="M502" i="1"/>
  <c r="M503" i="1"/>
  <c r="M504" i="1"/>
  <c r="M505" i="1"/>
  <c r="M506" i="1"/>
  <c r="M507" i="1"/>
  <c r="M508" i="1"/>
  <c r="M509" i="1"/>
  <c r="M510" i="1"/>
  <c r="M511" i="1"/>
  <c r="M512" i="1"/>
  <c r="M513" i="1"/>
  <c r="M514" i="1"/>
  <c r="M515" i="1"/>
  <c r="M516" i="1"/>
  <c r="M517" i="1"/>
  <c r="M518" i="1"/>
  <c r="M519" i="1"/>
  <c r="M520" i="1"/>
  <c r="M521" i="1"/>
  <c r="M522" i="1"/>
  <c r="M523" i="1"/>
  <c r="M524" i="1"/>
  <c r="M525" i="1"/>
  <c r="M526" i="1"/>
  <c r="M527" i="1"/>
  <c r="M528" i="1"/>
  <c r="M529" i="1"/>
  <c r="G248" i="1" l="1"/>
  <c r="I254" i="1" s="1"/>
  <c r="M259" i="1" s="1"/>
  <c r="I248" i="1"/>
  <c r="I256" i="1" s="1"/>
  <c r="M261" i="1" s="1"/>
  <c r="H248" i="1"/>
  <c r="I255" i="1" s="1"/>
  <c r="M260" i="1" s="1"/>
  <c r="K248" i="1"/>
  <c r="I258" i="1" s="1"/>
  <c r="M258" i="1" s="1"/>
  <c r="J248" i="1"/>
  <c r="I257" i="1" s="1"/>
  <c r="M262" i="1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37D22A3-9021-419F-8C31-1839F33C1DD4}" keepAlive="1" name="Requête - COOP" description="Connexion à la requête « COOP » dans le classeur." type="5" refreshedVersion="8" background="1" saveData="1">
    <dbPr connection="Provider=Microsoft.Mashup.OleDb.1;Data Source=$Workbook$;Location=COOP;Extended Properties=&quot;&quot;" command="SELECT * FROM [COOP]"/>
  </connection>
  <connection id="2" xr16:uid="{2B223E4A-4E62-4622-AA58-FEA1A688747D}" keepAlive="1" name="Requête - SA" description="Connexion à la requête « SA » dans le classeur." type="5" refreshedVersion="8" background="1" saveData="1">
    <dbPr connection="Provider=Microsoft.Mashup.OleDb.1;Data Source=$Workbook$;Location=SA;Extended Properties=&quot;&quot;" command="SELECT * FROM [SA]"/>
  </connection>
</connections>
</file>

<file path=xl/sharedStrings.xml><?xml version="1.0" encoding="utf-8"?>
<sst xmlns="http://schemas.openxmlformats.org/spreadsheetml/2006/main" count="341" uniqueCount="48">
  <si>
    <t>Modele de base</t>
  </si>
  <si>
    <t>Map</t>
  </si>
  <si>
    <t>CapPercent</t>
  </si>
  <si>
    <t>Fd</t>
  </si>
  <si>
    <t>Scenario</t>
  </si>
  <si>
    <t>TotalCost</t>
  </si>
  <si>
    <t>OpenCost</t>
  </si>
  <si>
    <t>TransCost</t>
  </si>
  <si>
    <t>StockRCost</t>
  </si>
  <si>
    <t>StockDCCost</t>
  </si>
  <si>
    <t>SafetyRCost</t>
  </si>
  <si>
    <t>SafetyDCCost</t>
  </si>
  <si>
    <t>NbDC</t>
  </si>
  <si>
    <t>Synergie</t>
  </si>
  <si>
    <t>Loading Rate</t>
  </si>
  <si>
    <t>SA</t>
  </si>
  <si>
    <t>COOP</t>
  </si>
  <si>
    <t>Coût d'ouverture</t>
  </si>
  <si>
    <t>Coût de transport</t>
  </si>
  <si>
    <t>Safety stock retailer</t>
  </si>
  <si>
    <t>Safety stock DC</t>
  </si>
  <si>
    <t xml:space="preserve">Stand Alone </t>
  </si>
  <si>
    <t xml:space="preserve">Cooperation </t>
  </si>
  <si>
    <t>Composante</t>
  </si>
  <si>
    <t>Safety stock retailer (-50%)</t>
  </si>
  <si>
    <t>COOP &amp; SA</t>
  </si>
  <si>
    <t>Cap%</t>
  </si>
  <si>
    <t>Taux de chargement SA</t>
  </si>
  <si>
    <t>Taux de chargement COOP</t>
  </si>
  <si>
    <t>Nombre de DC SA</t>
  </si>
  <si>
    <t>Nombre de DC COOP</t>
  </si>
  <si>
    <t>Moyenne</t>
  </si>
  <si>
    <t>TOTAL</t>
  </si>
  <si>
    <t>Tps Run</t>
  </si>
  <si>
    <t>GAP</t>
  </si>
  <si>
    <t>GAIN COOP</t>
  </si>
  <si>
    <t>Coût de stockage « cyclique » retailer</t>
  </si>
  <si>
    <t>Coût de commande et stockage  DC</t>
  </si>
  <si>
    <t xml:space="preserve">Fd </t>
  </si>
  <si>
    <t>Gain ouverture</t>
  </si>
  <si>
    <t>Gain transport</t>
  </si>
  <si>
    <t>Gain stock retailers</t>
  </si>
  <si>
    <t>Gain stock DC</t>
  </si>
  <si>
    <t>Coût d'ouverture (-29%)</t>
  </si>
  <si>
    <t>Coût de transport (-28%)</t>
  </si>
  <si>
    <t>Coût de stockage « cyclique » retailer (-40%)</t>
  </si>
  <si>
    <t>Coût de commande et stockage  DC (+19%)</t>
  </si>
  <si>
    <t>Safety stock DC (-40%)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</si>
</sst>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37">
    <xf numFmtId="0" fontId="0" fillId="0" borderId="0" xfId="0"/>
    <xf numFmtId="9" fontId="0" fillId="0" borderId="0" xfId="1" applyFont="1"/>
    <xf numFmtId="9" fontId="0" fillId="0" borderId="5" xfId="1" applyFont="1" applyBorder="1"/>
    <xf numFmtId="0" fontId="0" fillId="0" borderId="6" xfId="0" applyBorder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10" fontId="0" fillId="0" borderId="5" xfId="1" applyNumberFormat="1" applyFont="1" applyBorder="1"/>
    <xf numFmtId="164" fontId="0" fillId="0" borderId="0" xfId="1" applyNumberFormat="1" applyFont="1"/>
    <xf numFmtId="164" fontId="0" fillId="0" borderId="0" xfId="0" applyNumberFormat="1"/>
    <xf numFmtId="0" fontId="0" fillId="3" borderId="0" xfId="0" applyFill="1"/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3" fillId="4" borderId="14" xfId="0" applyFont="1" applyFill="1" applyBorder="1"/>
    <xf numFmtId="164" fontId="3" fillId="4" borderId="8" xfId="1" applyNumberFormat="1" applyFont="1" applyFill="1" applyBorder="1"/>
    <xf numFmtId="164" fontId="3" fillId="4" borderId="15" xfId="0" applyNumberFormat="1" applyFont="1" applyFill="1" applyBorder="1"/>
    <xf numFmtId="0" fontId="3" fillId="4" borderId="1" xfId="0" applyFont="1" applyFill="1" applyBorder="1"/>
    <xf numFmtId="2" fontId="3" fillId="4" borderId="0" xfId="0" applyNumberFormat="1" applyFont="1" applyFill="1"/>
    <xf numFmtId="2" fontId="3" fillId="4" borderId="2" xfId="0" applyNumberFormat="1" applyFont="1" applyFill="1" applyBorder="1"/>
    <xf numFmtId="0" fontId="3" fillId="4" borderId="3" xfId="0" applyFont="1" applyFill="1" applyBorder="1"/>
    <xf numFmtId="2" fontId="3" fillId="4" borderId="13" xfId="0" applyNumberFormat="1" applyFont="1" applyFill="1" applyBorder="1"/>
    <xf numFmtId="2" fontId="3" fillId="4" borderId="4" xfId="0" applyNumberFormat="1" applyFont="1" applyFill="1" applyBorder="1"/>
    <xf numFmtId="1" fontId="0" fillId="0" borderId="5" xfId="1" applyNumberFormat="1" applyFont="1" applyBorder="1"/>
    <xf numFmtId="10" fontId="0" fillId="0" borderId="0" xfId="1" applyNumberFormat="1" applyFont="1"/>
    <xf numFmtId="2" fontId="0" fillId="0" borderId="0" xfId="0" applyNumberFormat="1"/>
    <xf numFmtId="164" fontId="3" fillId="4" borderId="0" xfId="1" applyNumberFormat="1" applyFont="1" applyFill="1" applyBorder="1"/>
    <xf numFmtId="164" fontId="3" fillId="4" borderId="2" xfId="1" applyNumberFormat="1" applyFont="1" applyFill="1" applyBorder="1"/>
    <xf numFmtId="164" fontId="3" fillId="4" borderId="13" xfId="1" applyNumberFormat="1" applyFont="1" applyFill="1" applyBorder="1"/>
    <xf numFmtId="164" fontId="3" fillId="4" borderId="4" xfId="1" applyNumberFormat="1" applyFont="1" applyFill="1" applyBorder="1"/>
    <xf numFmtId="164" fontId="3" fillId="4" borderId="15" xfId="1" applyNumberFormat="1" applyFont="1" applyFill="1" applyBorder="1"/>
    <xf numFmtId="9" fontId="3" fillId="4" borderId="0" xfId="1" applyFont="1" applyFill="1"/>
    <xf numFmtId="9" fontId="3" fillId="4" borderId="2" xfId="1" applyFont="1" applyFill="1" applyBorder="1"/>
  </cellXfs>
  <cellStyles count="2">
    <cellStyle name="Normal" xfId="0" builtinId="0"/>
    <cellStyle name="Pourcentage" xfId="1" builtinId="5"/>
  </cellStyles>
  <dxfs count="11">
    <dxf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3" formatCode="0%"/>
      <border diagonalUp="0" diagonalDown="0">
        <left/>
        <right style="thin">
          <color indexed="64"/>
        </right>
        <top/>
        <bottom/>
      </border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indexed="64"/>
          <bgColor rgb="FF00B050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BASE!$I$252</c:f>
              <c:strCache>
                <c:ptCount val="1"/>
                <c:pt idx="0">
                  <c:v>Stand Alone 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0A8-49F0-B29A-347D0559C0C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E109-47EC-99C6-BD96C83B004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109-47EC-99C6-BD96C83B004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109-47EC-99C6-BD96C83B004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0A8-49F0-B29A-347D0559C0CF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109-47EC-99C6-BD96C83B0048}"/>
              </c:ext>
            </c:extLst>
          </c:dPt>
          <c:dLbls>
            <c:dLbl>
              <c:idx val="0"/>
              <c:layout>
                <c:manualLayout>
                  <c:x val="9.9684717117302021E-2"/>
                  <c:y val="0.3525779063111518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A8-49F0-B29A-347D0559C0CF}"/>
                </c:ext>
              </c:extLst>
            </c:dLbl>
            <c:dLbl>
              <c:idx val="1"/>
              <c:layout>
                <c:manualLayout>
                  <c:x val="3.0946318481458585E-2"/>
                  <c:y val="-4.714629386281753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09-47EC-99C6-BD96C83B0048}"/>
                </c:ext>
              </c:extLst>
            </c:dLbl>
            <c:dLbl>
              <c:idx val="2"/>
              <c:layout>
                <c:manualLayout>
                  <c:x val="1.0057178334618578E-2"/>
                  <c:y val="0.2172753985563153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09-47EC-99C6-BD96C83B0048}"/>
                </c:ext>
              </c:extLst>
            </c:dLbl>
            <c:dLbl>
              <c:idx val="3"/>
              <c:layout>
                <c:manualLayout>
                  <c:x val="-0.189846669249121"/>
                  <c:y val="0.3294393419519854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09-47EC-99C6-BD96C83B0048}"/>
                </c:ext>
              </c:extLst>
            </c:dLbl>
            <c:dLbl>
              <c:idx val="4"/>
              <c:layout>
                <c:manualLayout>
                  <c:x val="-0.16312344915823412"/>
                  <c:y val="5.483430490102209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0605842937277333"/>
                      <c:h val="0.1677619887264200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00A8-49F0-B29A-347D0559C0CF}"/>
                </c:ext>
              </c:extLst>
            </c:dLbl>
            <c:dLbl>
              <c:idx val="5"/>
              <c:layout>
                <c:manualLayout>
                  <c:x val="0.28019488054593028"/>
                  <c:y val="9.742284253334462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09-47EC-99C6-BD96C83B0048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BASE!$H$253:$H$258</c:f>
              <c:strCache>
                <c:ptCount val="6"/>
                <c:pt idx="0">
                  <c:v>Coût d'ouverture</c:v>
                </c:pt>
                <c:pt idx="1">
                  <c:v>Coût de transport</c:v>
                </c:pt>
                <c:pt idx="2">
                  <c:v>Coût de stockage « cyclique » retailer</c:v>
                </c:pt>
                <c:pt idx="3">
                  <c:v>Coût de commande et stockage  DC</c:v>
                </c:pt>
                <c:pt idx="4">
                  <c:v>Safety stock retailer</c:v>
                </c:pt>
                <c:pt idx="5">
                  <c:v>Safety stock DC</c:v>
                </c:pt>
              </c:strCache>
            </c:strRef>
          </c:cat>
          <c:val>
            <c:numRef>
              <c:f>BASE!$I$253:$I$258</c:f>
              <c:numCache>
                <c:formatCode>0.0%</c:formatCode>
                <c:ptCount val="6"/>
                <c:pt idx="0">
                  <c:v>0.20229768892441247</c:v>
                </c:pt>
                <c:pt idx="1">
                  <c:v>0.38848674976509728</c:v>
                </c:pt>
                <c:pt idx="2">
                  <c:v>0.30900708042012803</c:v>
                </c:pt>
                <c:pt idx="3">
                  <c:v>5.4623883626605113E-2</c:v>
                </c:pt>
                <c:pt idx="4">
                  <c:v>2.1612979565236529E-2</c:v>
                </c:pt>
                <c:pt idx="5">
                  <c:v>2.3971617693986362E-2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09-47EC-99C6-BD96C83B0048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BASE!$J$260</c:f>
              <c:strCache>
                <c:ptCount val="1"/>
                <c:pt idx="0">
                  <c:v>Cooperation 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7CA-4878-8AC2-D3BBE01414D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7CA-4878-8AC2-D3BBE01414D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7CA-4878-8AC2-D3BBE01414D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7CA-4878-8AC2-D3BBE01414D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7CA-4878-8AC2-D3BBE01414D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7CA-4878-8AC2-D3BBE01414DB}"/>
              </c:ext>
            </c:extLst>
          </c:dPt>
          <c:dLbls>
            <c:dLbl>
              <c:idx val="0"/>
              <c:layout>
                <c:manualLayout>
                  <c:x val="7.9038278014106497E-2"/>
                  <c:y val="0.23217450457681305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5683052431766068"/>
                      <c:h val="0.1277797124109862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97CA-4878-8AC2-D3BBE01414DB}"/>
                </c:ext>
              </c:extLst>
            </c:dLbl>
            <c:dLbl>
              <c:idx val="1"/>
              <c:layout>
                <c:manualLayout>
                  <c:x val="5.5155442719679412E-2"/>
                  <c:y val="-6.043543891407031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051157233355288"/>
                      <c:h val="0.1525841575343466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97CA-4878-8AC2-D3BBE01414DB}"/>
                </c:ext>
              </c:extLst>
            </c:dLbl>
            <c:dLbl>
              <c:idx val="2"/>
              <c:layout>
                <c:manualLayout>
                  <c:x val="1.8378715368717085E-2"/>
                  <c:y val="0.16777177973217888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622059938697606"/>
                      <c:h val="0.166736366926873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97CA-4878-8AC2-D3BBE01414DB}"/>
                </c:ext>
              </c:extLst>
            </c:dLbl>
            <c:dLbl>
              <c:idx val="3"/>
              <c:layout>
                <c:manualLayout>
                  <c:x val="-0.11123919197931348"/>
                  <c:y val="0.29432087594900375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882358964337389"/>
                      <c:h val="0.1534260039175495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7CA-4878-8AC2-D3BBE01414DB}"/>
                </c:ext>
              </c:extLst>
            </c:dLbl>
            <c:dLbl>
              <c:idx val="4"/>
              <c:layout>
                <c:manualLayout>
                  <c:x val="-0.2140258981644273"/>
                  <c:y val="7.719120360311378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9106494381223585"/>
                      <c:h val="0.1120284910290892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97CA-4878-8AC2-D3BBE01414DB}"/>
                </c:ext>
              </c:extLst>
            </c:dLbl>
            <c:dLbl>
              <c:idx val="5"/>
              <c:layout>
                <c:manualLayout>
                  <c:x val="0.37017581281147866"/>
                  <c:y val="8.337855745149612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167667719768138"/>
                      <c:h val="0.1282208749238134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97CA-4878-8AC2-D3BBE01414DB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BASE!$H$261:$H$266</c:f>
              <c:strCache>
                <c:ptCount val="6"/>
                <c:pt idx="0">
                  <c:v>Coût d'ouverture (-29%)</c:v>
                </c:pt>
                <c:pt idx="1">
                  <c:v>Coût de transport (-28%)</c:v>
                </c:pt>
                <c:pt idx="2">
                  <c:v>Coût de stockage « cyclique » retailer (-40%)</c:v>
                </c:pt>
                <c:pt idx="3">
                  <c:v>Coût de commande et stockage  DC (+19%)</c:v>
                </c:pt>
                <c:pt idx="4">
                  <c:v>Safety stock retailer (-50%)</c:v>
                </c:pt>
                <c:pt idx="5">
                  <c:v>Safety stock DC (-40%)</c:v>
                </c:pt>
              </c:strCache>
            </c:strRef>
          </c:cat>
          <c:val>
            <c:numRef>
              <c:f>BASE!$J$261:$J$266</c:f>
              <c:numCache>
                <c:formatCode>0.0%</c:formatCode>
                <c:ptCount val="6"/>
                <c:pt idx="0">
                  <c:v>0.20583437261090684</c:v>
                </c:pt>
                <c:pt idx="1">
                  <c:v>0.40130574189604568</c:v>
                </c:pt>
                <c:pt idx="2">
                  <c:v>0.2635649596942069</c:v>
                </c:pt>
                <c:pt idx="3">
                  <c:v>9.3355064912189908E-2</c:v>
                </c:pt>
                <c:pt idx="4">
                  <c:v>1.5478982272462883E-2</c:v>
                </c:pt>
                <c:pt idx="5">
                  <c:v>2.0460878601964261E-2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7CA-4878-8AC2-D3BBE01414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769050</xdr:colOff>
      <xdr:row>252</xdr:row>
      <xdr:rowOff>129887</xdr:rowOff>
    </xdr:from>
    <xdr:to>
      <xdr:col>20</xdr:col>
      <xdr:colOff>938068</xdr:colOff>
      <xdr:row>268</xdr:row>
      <xdr:rowOff>7216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F854C198-D548-07AB-AC51-8AC4BA532B6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477736</xdr:colOff>
      <xdr:row>252</xdr:row>
      <xdr:rowOff>157596</xdr:rowOff>
    </xdr:from>
    <xdr:to>
      <xdr:col>26</xdr:col>
      <xdr:colOff>404091</xdr:colOff>
      <xdr:row>267</xdr:row>
      <xdr:rowOff>180398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13064F8B-B05A-4A69-A9CD-DD4175F7BD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539281</xdr:colOff>
      <xdr:row>253</xdr:row>
      <xdr:rowOff>146032</xdr:rowOff>
    </xdr:from>
    <xdr:to>
      <xdr:col>22</xdr:col>
      <xdr:colOff>440170</xdr:colOff>
      <xdr:row>253</xdr:row>
      <xdr:rowOff>165965</xdr:rowOff>
    </xdr:to>
    <xdr:cxnSp macro="">
      <xdr:nvCxnSpPr>
        <xdr:cNvPr id="10" name="Connecteur : en arc 9">
          <a:extLst>
            <a:ext uri="{FF2B5EF4-FFF2-40B4-BE49-F238E27FC236}">
              <a16:creationId xmlns:a16="http://schemas.microsoft.com/office/drawing/2014/main" id="{9394AF5D-3EE2-024D-2C7C-063869E0B24B}"/>
            </a:ext>
          </a:extLst>
        </xdr:cNvPr>
        <xdr:cNvCxnSpPr/>
      </xdr:nvCxnSpPr>
      <xdr:spPr>
        <a:xfrm>
          <a:off x="19719167" y="47727737"/>
          <a:ext cx="3999526" cy="19933"/>
        </a:xfrm>
        <a:prstGeom prst="curvedConnector3">
          <a:avLst/>
        </a:prstGeom>
        <a:ln w="28575" cap="flat" cmpd="sng" algn="ctr">
          <a:solidFill>
            <a:srgbClr val="FF0000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20</xdr:col>
      <xdr:colOff>797489</xdr:colOff>
      <xdr:row>253</xdr:row>
      <xdr:rowOff>9679</xdr:rowOff>
    </xdr:from>
    <xdr:to>
      <xdr:col>21</xdr:col>
      <xdr:colOff>252556</xdr:colOff>
      <xdr:row>254</xdr:row>
      <xdr:rowOff>72159</xdr:rowOff>
    </xdr:to>
    <xdr:sp macro="" textlink="">
      <xdr:nvSpPr>
        <xdr:cNvPr id="11" name="ZoneTexte 10">
          <a:extLst>
            <a:ext uri="{FF2B5EF4-FFF2-40B4-BE49-F238E27FC236}">
              <a16:creationId xmlns:a16="http://schemas.microsoft.com/office/drawing/2014/main" id="{21B3E93A-BFC3-B120-6A53-09C91F207D6A}"/>
            </a:ext>
          </a:extLst>
        </xdr:cNvPr>
        <xdr:cNvSpPr txBox="1"/>
      </xdr:nvSpPr>
      <xdr:spPr>
        <a:xfrm>
          <a:off x="21240159" y="47591384"/>
          <a:ext cx="688988" cy="2645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-30,19%</a:t>
          </a:r>
        </a:p>
      </xdr:txBody>
    </xdr:sp>
    <xdr:clientData/>
  </xdr:twoCellAnchor>
  <xdr:twoCellAnchor>
    <xdr:from>
      <xdr:col>22</xdr:col>
      <xdr:colOff>251301</xdr:colOff>
      <xdr:row>253</xdr:row>
      <xdr:rowOff>38137</xdr:rowOff>
    </xdr:from>
    <xdr:to>
      <xdr:col>22</xdr:col>
      <xdr:colOff>558635</xdr:colOff>
      <xdr:row>254</xdr:row>
      <xdr:rowOff>90870</xdr:rowOff>
    </xdr:to>
    <xdr:sp macro="" textlink="">
      <xdr:nvSpPr>
        <xdr:cNvPr id="12" name="Flèche : droite 11">
          <a:extLst>
            <a:ext uri="{FF2B5EF4-FFF2-40B4-BE49-F238E27FC236}">
              <a16:creationId xmlns:a16="http://schemas.microsoft.com/office/drawing/2014/main" id="{80FCCFCF-EB7F-EB3D-E7D6-ADCCB9E5B599}"/>
            </a:ext>
          </a:extLst>
        </xdr:cNvPr>
        <xdr:cNvSpPr/>
      </xdr:nvSpPr>
      <xdr:spPr>
        <a:xfrm>
          <a:off x="23529824" y="47619842"/>
          <a:ext cx="307334" cy="254778"/>
        </a:xfrm>
        <a:prstGeom prst="rightArrow">
          <a:avLst/>
        </a:prstGeom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2" connectionId="2" xr16:uid="{0C6CC0F5-C596-4A11-BFDD-9FBA9F4755CE}" autoFormatId="16" applyNumberFormats="0" applyBorderFormats="0" applyFontFormats="0" applyPatternFormats="0" applyAlignmentFormats="0" applyWidthHeightFormats="0">
  <queryTableRefresh nextId="20">
    <queryTableFields count="17">
      <queryTableField id="1" name="Map" tableColumnId="1"/>
      <queryTableField id="2" name="CapPercent" tableColumnId="2"/>
      <queryTableField id="3" name="Fd" tableColumnId="3"/>
      <queryTableField id="4" name="Scenario" tableColumnId="4"/>
      <queryTableField id="5" name="TotalCost" tableColumnId="5"/>
      <queryTableField id="6" name="OpenCost" tableColumnId="6"/>
      <queryTableField id="7" name="TransCost" tableColumnId="7"/>
      <queryTableField id="8" name="StockRCost" tableColumnId="8"/>
      <queryTableField id="9" name="StockDCCost" tableColumnId="9"/>
      <queryTableField id="10" name="SafetyRCost" tableColumnId="10"/>
      <queryTableField id="11" name="SafetyDCCost" tableColumnId="11"/>
      <queryTableField id="12" name="NbDC" tableColumnId="12"/>
      <queryTableField id="13" name="Synergie" tableColumnId="13"/>
      <queryTableField id="14" name="Loading Rate" tableColumnId="14"/>
      <queryTableField id="16" name="Tps Run" tableColumnId="16"/>
      <queryTableField id="17" name="GAP" tableColumnId="17"/>
      <queryTableField id="15" name="COOP &amp; SA" tableColumnId="15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1" connectionId="1" xr16:uid="{5B8D0AF7-A0EE-4E31-9A73-00626107A148}" autoFormatId="16" applyNumberFormats="0" applyBorderFormats="0" applyFontFormats="0" applyPatternFormats="0" applyAlignmentFormats="0" applyWidthHeightFormats="0">
  <queryTableRefresh nextId="20">
    <queryTableFields count="17">
      <queryTableField id="1" name="Map" tableColumnId="1"/>
      <queryTableField id="2" name="CapPercent" tableColumnId="2"/>
      <queryTableField id="3" name="Fd" tableColumnId="3"/>
      <queryTableField id="4" name="Scenario" tableColumnId="4"/>
      <queryTableField id="5" name="TotalCost" tableColumnId="5"/>
      <queryTableField id="6" name="OpenCost" tableColumnId="6"/>
      <queryTableField id="7" name="TransCost" tableColumnId="7"/>
      <queryTableField id="8" name="StockRCost" tableColumnId="8"/>
      <queryTableField id="9" name="StockDCCost" tableColumnId="9"/>
      <queryTableField id="10" name="SafetyRCost" tableColumnId="10"/>
      <queryTableField id="11" name="SafetyDCCost" tableColumnId="11"/>
      <queryTableField id="12" name="NbDC" tableColumnId="12"/>
      <queryTableField id="13" name="Synergie" tableColumnId="13"/>
      <queryTableField id="14" name="Loading Rate" tableColumnId="14"/>
      <queryTableField id="16" name="Tps Run" tableColumnId="16"/>
      <queryTableField id="17" name="GAP" tableColumnId="17"/>
      <queryTableField id="15" name="COOP &amp; SA" tableColumnId="1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C8120F2-4ADA-4D82-886A-8F5931A66AF4}" name="SA" displayName="SA" ref="A1:Q161" tableType="queryTable" totalsRowShown="0">
  <autoFilter ref="A1:Q161" xr:uid="{7C8120F2-4ADA-4D82-886A-8F5931A66AF4}"/>
  <tableColumns count="17">
    <tableColumn id="1" xr3:uid="{5ECDA100-1F69-4CA3-B770-7638B7294B48}" uniqueName="1" name="Map" queryTableFieldId="1"/>
    <tableColumn id="2" xr3:uid="{B4A43F36-A7ED-4C97-9E27-F63BE51EDA64}" uniqueName="2" name="CapPercent" queryTableFieldId="2"/>
    <tableColumn id="3" xr3:uid="{3D5E7C36-5D6B-4B8B-8239-8D1010C55BC2}" uniqueName="3" name="Fd" queryTableFieldId="3"/>
    <tableColumn id="4" xr3:uid="{51ED9827-4796-4C37-9918-B19BE05692D5}" uniqueName="4" name="Scenario" queryTableFieldId="4"/>
    <tableColumn id="5" xr3:uid="{3BF7A22D-41C7-4182-ABD9-9C58C698AC7E}" uniqueName="5" name="TotalCost" queryTableFieldId="5"/>
    <tableColumn id="6" xr3:uid="{4D3C7741-9C35-467C-B6BD-2590C2D575A4}" uniqueName="6" name="OpenCost" queryTableFieldId="6"/>
    <tableColumn id="7" xr3:uid="{062D5051-7C61-4151-B428-0D9519153257}" uniqueName="7" name="TransCost" queryTableFieldId="7"/>
    <tableColumn id="8" xr3:uid="{9FDA0C78-C6F2-45AC-B46C-2305FAF006AB}" uniqueName="8" name="StockRCost" queryTableFieldId="8"/>
    <tableColumn id="9" xr3:uid="{9C477AD3-056A-4C66-AF4E-3613214A94A7}" uniqueName="9" name="StockDCCost" queryTableFieldId="9"/>
    <tableColumn id="10" xr3:uid="{784EF361-72A1-46D0-8088-2B219D22CE41}" uniqueName="10" name="SafetyRCost" queryTableFieldId="10"/>
    <tableColumn id="11" xr3:uid="{30DE7320-2B68-4F2C-9165-89A9EBDD9CDC}" uniqueName="11" name="SafetyDCCost" queryTableFieldId="11"/>
    <tableColumn id="12" xr3:uid="{35D454E8-8C4B-4B63-8B18-69E1C8F45EA0}" uniqueName="12" name="NbDC" queryTableFieldId="12"/>
    <tableColumn id="13" xr3:uid="{50765EBC-837E-46E6-8D34-1C49E6ABECFE}" uniqueName="13" name="Synergie" queryTableFieldId="13"/>
    <tableColumn id="14" xr3:uid="{712B5A6B-8BBD-415F-8F18-61C6BAF751FE}" uniqueName="14" name="Loading Rate" queryTableFieldId="14"/>
    <tableColumn id="16" xr3:uid="{A95E5C4C-A2EE-4ED2-9758-31AE20339EDA}" uniqueName="16" name="Tps Run" queryTableFieldId="16"/>
    <tableColumn id="17" xr3:uid="{3C52FC50-4AA9-4B75-8008-09890CF41E87}" uniqueName="17" name="GAP" queryTableFieldId="17"/>
    <tableColumn id="15" xr3:uid="{D76A598D-DC5E-4CE3-8D27-F9A187039788}" uniqueName="15" name="COOP &amp; SA" queryTableFieldId="15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4953F47-AF96-4BB8-B1AC-455A8E600702}" name="COOP" displayName="COOP" ref="A1:Q81" tableType="queryTable" totalsRowShown="0">
  <autoFilter ref="A1:Q81" xr:uid="{54953F47-AF96-4BB8-B1AC-455A8E600702}"/>
  <tableColumns count="17">
    <tableColumn id="1" xr3:uid="{7D946784-7A22-4F6D-ADDA-105F92F0B78E}" uniqueName="1" name="Map" queryTableFieldId="1"/>
    <tableColumn id="2" xr3:uid="{CC5F558C-DFD5-4131-8461-97A4C9C9C2DB}" uniqueName="2" name="CapPercent" queryTableFieldId="2"/>
    <tableColumn id="3" xr3:uid="{5B691AB7-A979-4EC2-94F3-BBF5FEA2363E}" uniqueName="3" name="Fd" queryTableFieldId="3"/>
    <tableColumn id="4" xr3:uid="{A44ADAC4-6C5D-4CDA-81F3-65F7E139C1E9}" uniqueName="4" name="Scenario" queryTableFieldId="4"/>
    <tableColumn id="5" xr3:uid="{7471FB80-27AD-451E-9FDB-B37B68FD8458}" uniqueName="5" name="TotalCost" queryTableFieldId="5"/>
    <tableColumn id="6" xr3:uid="{6D6ABD2F-8E70-4FF8-B191-8E0641D5A16B}" uniqueName="6" name="OpenCost" queryTableFieldId="6"/>
    <tableColumn id="7" xr3:uid="{D11E211A-E389-4041-8CB9-86B93ADC0BF5}" uniqueName="7" name="TransCost" queryTableFieldId="7"/>
    <tableColumn id="8" xr3:uid="{3D02B72E-53ED-4700-B95C-314AE6A38299}" uniqueName="8" name="StockRCost" queryTableFieldId="8"/>
    <tableColumn id="9" xr3:uid="{B3958014-DDC2-4767-8E43-34BA7E35BF5D}" uniqueName="9" name="StockDCCost" queryTableFieldId="9"/>
    <tableColumn id="10" xr3:uid="{5E5DAD1C-7E07-4A5E-81A5-5E94AAC13D54}" uniqueName="10" name="SafetyRCost" queryTableFieldId="10"/>
    <tableColumn id="11" xr3:uid="{DF755DF8-28E0-4B25-9BD5-A6E52A28D09F}" uniqueName="11" name="SafetyDCCost" queryTableFieldId="11"/>
    <tableColumn id="12" xr3:uid="{E0458776-9A21-47C0-83D4-8764F6BFD661}" uniqueName="12" name="NbDC" queryTableFieldId="12"/>
    <tableColumn id="13" xr3:uid="{A7986EB2-D861-4780-A240-5F8AAC06EAE1}" uniqueName="13" name="Synergie" queryTableFieldId="13"/>
    <tableColumn id="14" xr3:uid="{1915CC96-0D2B-4A41-9179-D31FA6343D27}" uniqueName="14" name="Loading Rate" queryTableFieldId="14"/>
    <tableColumn id="16" xr3:uid="{84E18D17-DE25-4B28-A41F-31A8C69B0921}" uniqueName="16" name="Tps Run" queryTableFieldId="16"/>
    <tableColumn id="17" xr3:uid="{872C4E77-6DE0-483A-AAC8-7C487EF84929}" uniqueName="17" name="GAP" queryTableFieldId="17"/>
    <tableColumn id="15" xr3:uid="{824A554F-59CC-405C-A472-76FBC478B8C4}" uniqueName="15" name="COOP &amp; SA" queryTableFieldId="15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4DCF611-8414-4B03-9EB0-83ABC8DD2FFA}" name="Tableau1" displayName="Tableau1" ref="A3:P243" totalsRowShown="0" headerRowDxfId="10">
  <autoFilter ref="A3:P243" xr:uid="{D4DCF611-8414-4B03-9EB0-83ABC8DD2FFA}"/>
  <tableColumns count="16">
    <tableColumn id="1" xr3:uid="{305A7B7E-58C8-475A-9EC0-B242CF8DC070}" name="Map"/>
    <tableColumn id="2" xr3:uid="{908310E1-47BB-4E7A-BBF8-B535E713736E}" name="CapPercent"/>
    <tableColumn id="3" xr3:uid="{9EB4CBCE-CBA1-4FC6-A645-68527D3BC2BF}" name="Fd"/>
    <tableColumn id="4" xr3:uid="{3BF45C9A-1830-4F55-9F39-99495EBFBFB6}" name="Scenario"/>
    <tableColumn id="5" xr3:uid="{0B49E8BF-0A1F-416B-B1B5-A45BB8CE0920}" name="TotalCost" dataDxfId="9"/>
    <tableColumn id="6" xr3:uid="{D4B39F7E-97A9-4BDE-A0F1-9B003ED50833}" name="OpenCost" dataDxfId="8"/>
    <tableColumn id="7" xr3:uid="{8E932797-D765-4BDE-A4D7-D36932BFFD94}" name="TransCost" dataDxfId="7"/>
    <tableColumn id="8" xr3:uid="{90FA380E-2D1E-417B-9614-57AE4E73C301}" name="StockRCost" dataDxfId="6"/>
    <tableColumn id="9" xr3:uid="{495DDA01-FCA7-4B7A-B70E-59C4F3C0F2A9}" name="StockDCCost" dataDxfId="5"/>
    <tableColumn id="10" xr3:uid="{9266FC1E-E6D3-4B48-A4E0-70B13C00A53F}" name="SafetyRCost" dataDxfId="4"/>
    <tableColumn id="11" xr3:uid="{F2AF010A-88FD-428E-9FE6-6C7A1B351952}" name="SafetyDCCost" dataDxfId="3"/>
    <tableColumn id="12" xr3:uid="{06E8D30D-314D-413B-8BC5-5D650019E4D6}" name="NbDC"/>
    <tableColumn id="13" xr3:uid="{3AA9F788-3C6D-49EF-B18E-0E3778DBFA9F}" name="Synergie" dataDxfId="2" dataCellStyle="Pourcentage">
      <calculatedColumnFormula>IF($D4=3,(SUMIFS($E:$E,$A:$A,$A4,$B:$B,$B4,$C:$C,$C4,$D:$D,1)+SUMIFS($E:$E,$A:$A,$A4,$B:$B,$B4,$C:$C,$C4,$D:$D,2)-$E4)/(SUMIFS($E:$E,$A:$A,$A4,$B:$B,$B4,$C:$C,$C4,$D:$D,1)+SUMIFS($E:$E,$A:$A,$A4,$B:$B,$B4,$C:$C,$C4,$D:$D,2)),"")</calculatedColumnFormula>
    </tableColumn>
    <tableColumn id="14" xr3:uid="{E09ECF34-D1E0-4E80-A582-0B6F594C61F9}" name="Loading Rate" dataDxfId="1" dataCellStyle="Pourcentage"/>
    <tableColumn id="15" xr3:uid="{EB6085A5-816C-4530-B7D6-BA81D88B8175}" name="Tps Run"/>
    <tableColumn id="16" xr3:uid="{7B549969-D441-4B1D-81FF-AC2192B2CCE6}" name="GAP" dataDxfId="0" dataCellStyle="Pourcentag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88D18-280F-47B6-A600-0978AD6CFA1A}">
  <sheetPr>
    <tabColor theme="2"/>
  </sheetPr>
  <dimension ref="A1:Q161"/>
  <sheetViews>
    <sheetView topLeftCell="A16" workbookViewId="0">
      <selection activeCell="G12" sqref="G12"/>
    </sheetView>
  </sheetViews>
  <sheetFormatPr baseColWidth="10" defaultColWidth="11.453125" defaultRowHeight="14.5" x14ac:dyDescent="0.35"/>
  <cols>
    <col min="1" max="1" width="7" bestFit="1" customWidth="1"/>
    <col min="2" max="2" width="13.81640625" bestFit="1" customWidth="1"/>
    <col min="3" max="3" width="5.453125" bestFit="1" customWidth="1"/>
    <col min="4" max="4" width="11.1796875" bestFit="1" customWidth="1"/>
    <col min="5" max="5" width="12" bestFit="1" customWidth="1"/>
    <col min="6" max="7" width="12.453125" bestFit="1" customWidth="1"/>
    <col min="8" max="8" width="13.81640625" bestFit="1" customWidth="1"/>
    <col min="9" max="9" width="15.54296875" bestFit="1" customWidth="1"/>
    <col min="10" max="10" width="14.54296875" bestFit="1" customWidth="1"/>
    <col min="11" max="11" width="16.26953125" bestFit="1" customWidth="1"/>
    <col min="12" max="12" width="8.7265625" bestFit="1" customWidth="1"/>
    <col min="13" max="13" width="11.1796875" bestFit="1" customWidth="1"/>
    <col min="14" max="14" width="14.81640625" bestFit="1" customWidth="1"/>
    <col min="15" max="15" width="10.453125" bestFit="1" customWidth="1"/>
    <col min="16" max="16" width="12" bestFit="1" customWidth="1"/>
    <col min="17" max="17" width="13.1796875" bestFit="1" customWidth="1"/>
  </cols>
  <sheetData>
    <row r="1" spans="1:17" x14ac:dyDescent="0.3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33</v>
      </c>
      <c r="P1" t="s">
        <v>34</v>
      </c>
      <c r="Q1" t="s">
        <v>25</v>
      </c>
    </row>
    <row r="2" spans="1:17" x14ac:dyDescent="0.35">
      <c r="A2">
        <v>1</v>
      </c>
      <c r="B2">
        <v>10</v>
      </c>
      <c r="C2">
        <v>1000</v>
      </c>
      <c r="D2">
        <v>1</v>
      </c>
      <c r="E2">
        <v>22730.605377263062</v>
      </c>
      <c r="F2">
        <v>5000</v>
      </c>
      <c r="G2">
        <v>8068.8641310462781</v>
      </c>
      <c r="H2">
        <v>5538.7017861371751</v>
      </c>
      <c r="I2">
        <v>2403.3867726322032</v>
      </c>
      <c r="J2">
        <v>635.74997921666284</v>
      </c>
      <c r="K2">
        <v>1083.9027082306213</v>
      </c>
      <c r="L2">
        <v>5</v>
      </c>
      <c r="N2">
        <v>0.79586075298109782</v>
      </c>
      <c r="O2">
        <v>15</v>
      </c>
      <c r="P2">
        <v>3.2323405177910611E-3</v>
      </c>
      <c r="Q2" t="s">
        <v>15</v>
      </c>
    </row>
    <row r="3" spans="1:17" x14ac:dyDescent="0.35">
      <c r="A3">
        <v>1</v>
      </c>
      <c r="B3">
        <v>10</v>
      </c>
      <c r="C3">
        <v>1000</v>
      </c>
      <c r="D3">
        <v>2</v>
      </c>
      <c r="E3">
        <v>22567.956334295312</v>
      </c>
      <c r="F3">
        <v>5000</v>
      </c>
      <c r="G3">
        <v>7906.3190470122245</v>
      </c>
      <c r="H3">
        <v>5613.7643741998636</v>
      </c>
      <c r="I3">
        <v>2327.6999926757389</v>
      </c>
      <c r="J3">
        <v>635.74997921666295</v>
      </c>
      <c r="K3">
        <v>1084.4229411907859</v>
      </c>
      <c r="L3">
        <v>5</v>
      </c>
      <c r="N3">
        <v>0.81113103926777885</v>
      </c>
      <c r="O3">
        <v>17</v>
      </c>
      <c r="P3">
        <v>9.6409779013731708E-3</v>
      </c>
      <c r="Q3" t="s">
        <v>15</v>
      </c>
    </row>
    <row r="4" spans="1:17" x14ac:dyDescent="0.35">
      <c r="A4">
        <v>1</v>
      </c>
      <c r="B4">
        <v>10</v>
      </c>
      <c r="C4">
        <v>2000</v>
      </c>
      <c r="D4">
        <v>1</v>
      </c>
      <c r="E4">
        <v>26792.855253869635</v>
      </c>
      <c r="F4">
        <v>6000</v>
      </c>
      <c r="G4">
        <v>11186.191747755749</v>
      </c>
      <c r="H4">
        <v>6306.2900499867592</v>
      </c>
      <c r="I4">
        <v>1839.0025376441531</v>
      </c>
      <c r="J4">
        <v>635.74997921666272</v>
      </c>
      <c r="K4">
        <v>825.62093926609077</v>
      </c>
      <c r="L4">
        <v>3</v>
      </c>
      <c r="N4">
        <v>0.90615616104509389</v>
      </c>
      <c r="O4">
        <v>9</v>
      </c>
      <c r="P4">
        <v>7.8290034807139437E-3</v>
      </c>
      <c r="Q4" t="s">
        <v>15</v>
      </c>
    </row>
    <row r="5" spans="1:17" x14ac:dyDescent="0.35">
      <c r="A5">
        <v>1</v>
      </c>
      <c r="B5">
        <v>10</v>
      </c>
      <c r="C5">
        <v>2000</v>
      </c>
      <c r="D5">
        <v>2</v>
      </c>
      <c r="E5">
        <v>26851.269379558136</v>
      </c>
      <c r="F5">
        <v>6000</v>
      </c>
      <c r="G5">
        <v>11525.057089271706</v>
      </c>
      <c r="H5">
        <v>6120.6626710255614</v>
      </c>
      <c r="I5">
        <v>1750.5288764991278</v>
      </c>
      <c r="J5">
        <v>635.74997921666272</v>
      </c>
      <c r="K5">
        <v>819.27076354517385</v>
      </c>
      <c r="L5">
        <v>3</v>
      </c>
      <c r="N5">
        <v>0.88437261388693056</v>
      </c>
      <c r="O5">
        <v>38</v>
      </c>
      <c r="P5">
        <v>6.9619929678882446E-3</v>
      </c>
      <c r="Q5" t="s">
        <v>15</v>
      </c>
    </row>
    <row r="6" spans="1:17" x14ac:dyDescent="0.35">
      <c r="A6">
        <v>1</v>
      </c>
      <c r="B6">
        <v>10</v>
      </c>
      <c r="C6">
        <v>4000</v>
      </c>
      <c r="D6">
        <v>1</v>
      </c>
      <c r="E6">
        <v>32243.404059720982</v>
      </c>
      <c r="F6">
        <v>8000</v>
      </c>
      <c r="G6">
        <v>15098.191429366341</v>
      </c>
      <c r="H6">
        <v>6312.2760271451398</v>
      </c>
      <c r="I6">
        <v>1511.7473701960162</v>
      </c>
      <c r="J6">
        <v>635.74997921666272</v>
      </c>
      <c r="K6">
        <v>685.43925379682059</v>
      </c>
      <c r="L6">
        <v>2</v>
      </c>
      <c r="N6">
        <v>0.90701629117532045</v>
      </c>
      <c r="O6">
        <v>36</v>
      </c>
      <c r="P6">
        <v>2.0207322956010336E-3</v>
      </c>
      <c r="Q6" t="s">
        <v>15</v>
      </c>
    </row>
    <row r="7" spans="1:17" x14ac:dyDescent="0.35">
      <c r="A7">
        <v>1</v>
      </c>
      <c r="B7">
        <v>10</v>
      </c>
      <c r="C7">
        <v>4000</v>
      </c>
      <c r="D7">
        <v>2</v>
      </c>
      <c r="E7">
        <v>31512.312556511879</v>
      </c>
      <c r="F7">
        <v>8000</v>
      </c>
      <c r="G7">
        <v>14397.564518934161</v>
      </c>
      <c r="H7">
        <v>6314.3265056590244</v>
      </c>
      <c r="I7">
        <v>1475.192256481605</v>
      </c>
      <c r="J7">
        <v>635.74997921666284</v>
      </c>
      <c r="K7">
        <v>689.47929622034849</v>
      </c>
      <c r="L7">
        <v>2</v>
      </c>
      <c r="N7">
        <v>0.91235504011357715</v>
      </c>
      <c r="O7">
        <v>7</v>
      </c>
      <c r="P7">
        <v>9.6330996607861055E-3</v>
      </c>
      <c r="Q7" t="s">
        <v>15</v>
      </c>
    </row>
    <row r="8" spans="1:17" x14ac:dyDescent="0.35">
      <c r="A8">
        <v>1</v>
      </c>
      <c r="B8">
        <v>10</v>
      </c>
      <c r="C8">
        <v>8000</v>
      </c>
      <c r="D8">
        <v>1</v>
      </c>
      <c r="E8">
        <v>36857.309634379555</v>
      </c>
      <c r="F8">
        <v>8000</v>
      </c>
      <c r="G8">
        <v>19952.604831764147</v>
      </c>
      <c r="H8">
        <v>6698.3112869050892</v>
      </c>
      <c r="I8">
        <v>1078.5660303764535</v>
      </c>
      <c r="J8">
        <v>635.74997921666295</v>
      </c>
      <c r="K8">
        <v>492.07750611724134</v>
      </c>
      <c r="L8">
        <v>1</v>
      </c>
      <c r="N8">
        <v>0.96248602476501732</v>
      </c>
      <c r="O8">
        <v>7</v>
      </c>
      <c r="P8">
        <v>1.3549858276932381E-3</v>
      </c>
      <c r="Q8" t="s">
        <v>15</v>
      </c>
    </row>
    <row r="9" spans="1:17" x14ac:dyDescent="0.35">
      <c r="A9">
        <v>1</v>
      </c>
      <c r="B9">
        <v>10</v>
      </c>
      <c r="C9">
        <v>8000</v>
      </c>
      <c r="D9">
        <v>2</v>
      </c>
      <c r="E9">
        <v>36153.215081983246</v>
      </c>
      <c r="F9">
        <v>8000.0010347085017</v>
      </c>
      <c r="G9">
        <v>19328.566240848875</v>
      </c>
      <c r="H9">
        <v>6644.490488906079</v>
      </c>
      <c r="I9">
        <v>1052.4973362920857</v>
      </c>
      <c r="J9">
        <v>635.74997931873213</v>
      </c>
      <c r="K9">
        <v>491.91000190897262</v>
      </c>
      <c r="L9">
        <v>1</v>
      </c>
      <c r="N9">
        <v>0.96006033311763039</v>
      </c>
      <c r="O9">
        <v>6</v>
      </c>
      <c r="P9">
        <v>0</v>
      </c>
      <c r="Q9" t="s">
        <v>15</v>
      </c>
    </row>
    <row r="10" spans="1:17" x14ac:dyDescent="0.35">
      <c r="A10">
        <v>1</v>
      </c>
      <c r="B10">
        <v>40</v>
      </c>
      <c r="C10">
        <v>1000</v>
      </c>
      <c r="D10">
        <v>1</v>
      </c>
      <c r="E10">
        <v>22186.843713404316</v>
      </c>
      <c r="F10">
        <v>5000</v>
      </c>
      <c r="G10">
        <v>6586.1218584683211</v>
      </c>
      <c r="H10">
        <v>6477.6827538625575</v>
      </c>
      <c r="I10">
        <v>2403.386647791529</v>
      </c>
      <c r="J10">
        <v>635.74997921666295</v>
      </c>
      <c r="K10">
        <v>1083.9024740653172</v>
      </c>
      <c r="L10">
        <v>5</v>
      </c>
      <c r="N10">
        <v>0.56645028131088282</v>
      </c>
      <c r="O10">
        <v>29</v>
      </c>
      <c r="P10">
        <v>9.7063343135061018E-3</v>
      </c>
      <c r="Q10" t="s">
        <v>15</v>
      </c>
    </row>
    <row r="11" spans="1:17" x14ac:dyDescent="0.35">
      <c r="A11">
        <v>1</v>
      </c>
      <c r="B11">
        <v>40</v>
      </c>
      <c r="C11">
        <v>1000</v>
      </c>
      <c r="D11">
        <v>2</v>
      </c>
      <c r="E11">
        <v>22092.397989094014</v>
      </c>
      <c r="F11">
        <v>5000</v>
      </c>
      <c r="G11">
        <v>6618.2690593733996</v>
      </c>
      <c r="H11">
        <v>6415.3605201536984</v>
      </c>
      <c r="I11">
        <v>2334.4287622166503</v>
      </c>
      <c r="J11">
        <v>635.74997921666261</v>
      </c>
      <c r="K11">
        <v>1088.5896681335739</v>
      </c>
      <c r="L11">
        <v>5</v>
      </c>
      <c r="N11">
        <v>0.56771564360620286</v>
      </c>
      <c r="O11">
        <v>52</v>
      </c>
      <c r="P11">
        <v>8.0995409257639556E-3</v>
      </c>
      <c r="Q11" t="s">
        <v>15</v>
      </c>
    </row>
    <row r="12" spans="1:17" x14ac:dyDescent="0.35">
      <c r="A12">
        <v>1</v>
      </c>
      <c r="B12">
        <v>40</v>
      </c>
      <c r="C12">
        <v>2000</v>
      </c>
      <c r="D12">
        <v>1</v>
      </c>
      <c r="E12">
        <v>25725.90180147273</v>
      </c>
      <c r="F12">
        <v>6000</v>
      </c>
      <c r="G12">
        <v>8397.9420636836385</v>
      </c>
      <c r="H12">
        <v>8046.0474169431664</v>
      </c>
      <c r="I12">
        <v>1827.4032010136623</v>
      </c>
      <c r="J12">
        <v>635.74997921666272</v>
      </c>
      <c r="K12">
        <v>818.75914061556614</v>
      </c>
      <c r="L12">
        <v>3</v>
      </c>
      <c r="N12">
        <v>0.70359818409607511</v>
      </c>
      <c r="O12">
        <v>22</v>
      </c>
      <c r="P12">
        <v>8.1708423816397192E-3</v>
      </c>
      <c r="Q12" t="s">
        <v>15</v>
      </c>
    </row>
    <row r="13" spans="1:17" x14ac:dyDescent="0.35">
      <c r="A13">
        <v>1</v>
      </c>
      <c r="B13">
        <v>40</v>
      </c>
      <c r="C13">
        <v>2000</v>
      </c>
      <c r="D13">
        <v>2</v>
      </c>
      <c r="E13">
        <v>25397.948858965286</v>
      </c>
      <c r="F13">
        <v>4000</v>
      </c>
      <c r="G13">
        <v>10214.392003340436</v>
      </c>
      <c r="H13">
        <v>8390.3732382809794</v>
      </c>
      <c r="I13">
        <v>1471.9911694216394</v>
      </c>
      <c r="J13">
        <v>635.74997921666272</v>
      </c>
      <c r="K13">
        <v>685.4424687058073</v>
      </c>
      <c r="L13">
        <v>2</v>
      </c>
      <c r="N13">
        <v>0.74249079659716877</v>
      </c>
      <c r="O13">
        <v>108</v>
      </c>
      <c r="P13">
        <v>9.8092470887293642E-3</v>
      </c>
      <c r="Q13" t="s">
        <v>15</v>
      </c>
    </row>
    <row r="14" spans="1:17" x14ac:dyDescent="0.35">
      <c r="A14">
        <v>1</v>
      </c>
      <c r="B14">
        <v>40</v>
      </c>
      <c r="C14">
        <v>4000</v>
      </c>
      <c r="D14">
        <v>1</v>
      </c>
      <c r="E14">
        <v>29180.550887226989</v>
      </c>
      <c r="F14">
        <v>4000</v>
      </c>
      <c r="G14">
        <v>13234.783948101762</v>
      </c>
      <c r="H14">
        <v>9739.6253209844635</v>
      </c>
      <c r="I14">
        <v>1078.4827312777993</v>
      </c>
      <c r="J14">
        <v>635.74997921666295</v>
      </c>
      <c r="K14">
        <v>491.90890764635253</v>
      </c>
      <c r="L14">
        <v>1</v>
      </c>
      <c r="N14">
        <v>0.85169553875489257</v>
      </c>
      <c r="O14">
        <v>11</v>
      </c>
      <c r="P14">
        <v>8.224893385236241E-3</v>
      </c>
      <c r="Q14" t="s">
        <v>15</v>
      </c>
    </row>
    <row r="15" spans="1:17" x14ac:dyDescent="0.35">
      <c r="A15">
        <v>1</v>
      </c>
      <c r="B15">
        <v>40</v>
      </c>
      <c r="C15">
        <v>4000</v>
      </c>
      <c r="D15">
        <v>2</v>
      </c>
      <c r="E15">
        <v>28450.30361500799</v>
      </c>
      <c r="F15">
        <v>4000</v>
      </c>
      <c r="G15">
        <v>12751.857623614094</v>
      </c>
      <c r="H15">
        <v>9518.0884746661704</v>
      </c>
      <c r="I15">
        <v>1052.5484800441282</v>
      </c>
      <c r="J15">
        <v>635.74997921666295</v>
      </c>
      <c r="K15">
        <v>492.05905746690138</v>
      </c>
      <c r="L15">
        <v>1</v>
      </c>
      <c r="N15">
        <v>0.84228590229975542</v>
      </c>
      <c r="O15">
        <v>7</v>
      </c>
      <c r="P15">
        <v>5.7747428855213561E-3</v>
      </c>
      <c r="Q15" t="s">
        <v>15</v>
      </c>
    </row>
    <row r="16" spans="1:17" x14ac:dyDescent="0.35">
      <c r="A16">
        <v>1</v>
      </c>
      <c r="B16">
        <v>40</v>
      </c>
      <c r="C16">
        <v>8000</v>
      </c>
      <c r="D16">
        <v>1</v>
      </c>
      <c r="E16">
        <v>33180.553393994094</v>
      </c>
      <c r="F16">
        <v>8000</v>
      </c>
      <c r="G16">
        <v>13234.783948101762</v>
      </c>
      <c r="H16">
        <v>9739.6253209844635</v>
      </c>
      <c r="I16">
        <v>1078.4838060698271</v>
      </c>
      <c r="J16">
        <v>635.74997921666295</v>
      </c>
      <c r="K16">
        <v>491.9103396214465</v>
      </c>
      <c r="L16">
        <v>1</v>
      </c>
      <c r="N16">
        <v>0.85169553875489257</v>
      </c>
      <c r="O16">
        <v>3</v>
      </c>
      <c r="P16">
        <v>9.6405084301927606E-3</v>
      </c>
      <c r="Q16" t="s">
        <v>15</v>
      </c>
    </row>
    <row r="17" spans="1:17" x14ac:dyDescent="0.35">
      <c r="A17">
        <v>1</v>
      </c>
      <c r="B17">
        <v>40</v>
      </c>
      <c r="C17">
        <v>8000</v>
      </c>
      <c r="D17">
        <v>2</v>
      </c>
      <c r="E17">
        <v>32660.358037009752</v>
      </c>
      <c r="F17">
        <v>8000</v>
      </c>
      <c r="G17">
        <v>12952.655443613179</v>
      </c>
      <c r="H17">
        <v>9527.5459271980217</v>
      </c>
      <c r="I17">
        <v>1052.4972083253153</v>
      </c>
      <c r="J17">
        <v>635.74997921666295</v>
      </c>
      <c r="K17">
        <v>491.90947865651708</v>
      </c>
      <c r="L17">
        <v>1</v>
      </c>
      <c r="N17">
        <v>0.84312282233474456</v>
      </c>
      <c r="O17">
        <v>4</v>
      </c>
      <c r="P17">
        <v>6.4374710439464933E-3</v>
      </c>
      <c r="Q17" t="s">
        <v>15</v>
      </c>
    </row>
    <row r="18" spans="1:17" x14ac:dyDescent="0.35">
      <c r="A18">
        <v>1</v>
      </c>
      <c r="B18">
        <v>70</v>
      </c>
      <c r="C18">
        <v>1000</v>
      </c>
      <c r="D18">
        <v>1</v>
      </c>
      <c r="E18">
        <v>22169.821552274814</v>
      </c>
      <c r="F18">
        <v>4000</v>
      </c>
      <c r="G18">
        <v>7198.0672681705437</v>
      </c>
      <c r="H18">
        <v>7258.598792463571</v>
      </c>
      <c r="I18">
        <v>2121.6010948762164</v>
      </c>
      <c r="J18">
        <v>635.74997921666318</v>
      </c>
      <c r="K18">
        <v>955.80441754761057</v>
      </c>
      <c r="L18">
        <v>4</v>
      </c>
      <c r="N18">
        <v>0.46634437908763665</v>
      </c>
      <c r="O18">
        <v>11</v>
      </c>
      <c r="P18">
        <v>8.5148629503645542E-3</v>
      </c>
      <c r="Q18" t="s">
        <v>15</v>
      </c>
    </row>
    <row r="19" spans="1:17" x14ac:dyDescent="0.35">
      <c r="A19">
        <v>1</v>
      </c>
      <c r="B19">
        <v>70</v>
      </c>
      <c r="C19">
        <v>1000</v>
      </c>
      <c r="D19">
        <v>2</v>
      </c>
      <c r="E19">
        <v>22085.849736510034</v>
      </c>
      <c r="F19">
        <v>5000</v>
      </c>
      <c r="G19">
        <v>6477.9014534208482</v>
      </c>
      <c r="H19">
        <v>6544.6112231816542</v>
      </c>
      <c r="I19">
        <v>2336.4962449579093</v>
      </c>
      <c r="J19">
        <v>635.74997921666306</v>
      </c>
      <c r="K19">
        <v>1091.090835732912</v>
      </c>
      <c r="L19">
        <v>5</v>
      </c>
      <c r="N19">
        <v>0.43845496706043419</v>
      </c>
      <c r="O19">
        <v>52</v>
      </c>
      <c r="P19">
        <v>9.5765758246533546E-3</v>
      </c>
      <c r="Q19" t="s">
        <v>15</v>
      </c>
    </row>
    <row r="20" spans="1:17" x14ac:dyDescent="0.35">
      <c r="A20">
        <v>1</v>
      </c>
      <c r="B20">
        <v>70</v>
      </c>
      <c r="C20">
        <v>2000</v>
      </c>
      <c r="D20">
        <v>1</v>
      </c>
      <c r="E20">
        <v>25526.682142250727</v>
      </c>
      <c r="F20">
        <v>4000</v>
      </c>
      <c r="G20">
        <v>9476.8348475236762</v>
      </c>
      <c r="H20">
        <v>9216.9054209374299</v>
      </c>
      <c r="I20">
        <v>1511.7489739048326</v>
      </c>
      <c r="J20">
        <v>635.74997921666272</v>
      </c>
      <c r="K20">
        <v>685.44292066800551</v>
      </c>
      <c r="L20">
        <v>2</v>
      </c>
      <c r="N20">
        <v>0.5921600240668089</v>
      </c>
      <c r="O20">
        <v>5</v>
      </c>
      <c r="P20">
        <v>2.4584752818374161E-3</v>
      </c>
      <c r="Q20" t="s">
        <v>15</v>
      </c>
    </row>
    <row r="21" spans="1:17" x14ac:dyDescent="0.35">
      <c r="A21">
        <v>1</v>
      </c>
      <c r="B21">
        <v>70</v>
      </c>
      <c r="C21">
        <v>2000</v>
      </c>
      <c r="D21">
        <v>2</v>
      </c>
      <c r="E21">
        <v>25184.906967630774</v>
      </c>
      <c r="F21">
        <v>4000</v>
      </c>
      <c r="G21">
        <v>9304.3273487955666</v>
      </c>
      <c r="H21">
        <v>9087.388126215892</v>
      </c>
      <c r="I21">
        <v>1471.9921768394338</v>
      </c>
      <c r="J21">
        <v>635.74997921666272</v>
      </c>
      <c r="K21">
        <v>685.44933656348587</v>
      </c>
      <c r="L21">
        <v>2</v>
      </c>
      <c r="N21">
        <v>0.60880781541800344</v>
      </c>
      <c r="O21">
        <v>25</v>
      </c>
      <c r="P21">
        <v>7.0788746079689978E-3</v>
      </c>
      <c r="Q21" t="s">
        <v>15</v>
      </c>
    </row>
    <row r="22" spans="1:17" x14ac:dyDescent="0.35">
      <c r="A22">
        <v>1</v>
      </c>
      <c r="B22">
        <v>70</v>
      </c>
      <c r="C22">
        <v>4000</v>
      </c>
      <c r="D22">
        <v>1</v>
      </c>
      <c r="E22">
        <v>28627.847569486636</v>
      </c>
      <c r="F22">
        <v>4000</v>
      </c>
      <c r="G22">
        <v>11448.050906297856</v>
      </c>
      <c r="H22">
        <v>10973.626254623294</v>
      </c>
      <c r="I22">
        <v>1078.4877808906199</v>
      </c>
      <c r="J22">
        <v>635.74997921666295</v>
      </c>
      <c r="K22">
        <v>491.93264845822773</v>
      </c>
      <c r="L22">
        <v>1</v>
      </c>
      <c r="N22">
        <v>0.70502435364873095</v>
      </c>
      <c r="O22">
        <v>6</v>
      </c>
      <c r="P22">
        <v>9.8395232398516361E-3</v>
      </c>
      <c r="Q22" t="s">
        <v>15</v>
      </c>
    </row>
    <row r="23" spans="1:17" x14ac:dyDescent="0.35">
      <c r="A23">
        <v>1</v>
      </c>
      <c r="B23">
        <v>70</v>
      </c>
      <c r="C23">
        <v>4000</v>
      </c>
      <c r="D23">
        <v>2</v>
      </c>
      <c r="E23">
        <v>28009.923111447777</v>
      </c>
      <c r="F23">
        <v>4000</v>
      </c>
      <c r="G23">
        <v>11083.811064833462</v>
      </c>
      <c r="H23">
        <v>10745.908411501019</v>
      </c>
      <c r="I23">
        <v>1052.5133837241094</v>
      </c>
      <c r="J23">
        <v>635.74997921666295</v>
      </c>
      <c r="K23">
        <v>491.94027217272946</v>
      </c>
      <c r="L23">
        <v>1</v>
      </c>
      <c r="N23">
        <v>0.71992006215895366</v>
      </c>
      <c r="O23">
        <v>9</v>
      </c>
      <c r="P23">
        <v>1.078518406448811E-6</v>
      </c>
      <c r="Q23" t="s">
        <v>15</v>
      </c>
    </row>
    <row r="24" spans="1:17" x14ac:dyDescent="0.35">
      <c r="A24">
        <v>1</v>
      </c>
      <c r="B24">
        <v>70</v>
      </c>
      <c r="C24">
        <v>8000</v>
      </c>
      <c r="D24">
        <v>1</v>
      </c>
      <c r="E24">
        <v>32627.859315407386</v>
      </c>
      <c r="F24">
        <v>8000</v>
      </c>
      <c r="G24">
        <v>11448.050906297856</v>
      </c>
      <c r="H24">
        <v>10973.626254623294</v>
      </c>
      <c r="I24">
        <v>1078.5004290304016</v>
      </c>
      <c r="J24">
        <v>635.74997921666295</v>
      </c>
      <c r="K24">
        <v>491.93174623894726</v>
      </c>
      <c r="L24">
        <v>1</v>
      </c>
      <c r="N24">
        <v>0.70502435364873095</v>
      </c>
      <c r="O24">
        <v>3</v>
      </c>
      <c r="P24">
        <v>9.1480334854567805E-3</v>
      </c>
      <c r="Q24" t="s">
        <v>15</v>
      </c>
    </row>
    <row r="25" spans="1:17" x14ac:dyDescent="0.35">
      <c r="A25">
        <v>1</v>
      </c>
      <c r="B25">
        <v>70</v>
      </c>
      <c r="C25">
        <v>8000</v>
      </c>
      <c r="D25">
        <v>2</v>
      </c>
      <c r="E25">
        <v>32183.672310457234</v>
      </c>
      <c r="F25">
        <v>8000</v>
      </c>
      <c r="G25">
        <v>11201.562791952263</v>
      </c>
      <c r="H25">
        <v>10801.942775460513</v>
      </c>
      <c r="I25">
        <v>1052.5011001853188</v>
      </c>
      <c r="J25">
        <v>635.74997921666295</v>
      </c>
      <c r="K25">
        <v>491.9156636425239</v>
      </c>
      <c r="L25">
        <v>1</v>
      </c>
      <c r="N25">
        <v>0.72367407356868996</v>
      </c>
      <c r="O25">
        <v>3</v>
      </c>
      <c r="P25">
        <v>9.2732049284120332E-3</v>
      </c>
      <c r="Q25" t="s">
        <v>15</v>
      </c>
    </row>
    <row r="26" spans="1:17" x14ac:dyDescent="0.35">
      <c r="A26">
        <v>1</v>
      </c>
      <c r="B26">
        <v>100</v>
      </c>
      <c r="C26">
        <v>1000</v>
      </c>
      <c r="D26">
        <v>1</v>
      </c>
      <c r="E26">
        <v>22203.112657040467</v>
      </c>
      <c r="F26">
        <v>4000</v>
      </c>
      <c r="G26">
        <v>7218.5977656558061</v>
      </c>
      <c r="H26">
        <v>7271.3597881636433</v>
      </c>
      <c r="I26">
        <v>2121.601011672964</v>
      </c>
      <c r="J26">
        <v>635.74997921666272</v>
      </c>
      <c r="K26">
        <v>955.80411233170298</v>
      </c>
      <c r="L26">
        <v>4</v>
      </c>
      <c r="N26">
        <v>0.27619907587075576</v>
      </c>
      <c r="O26">
        <v>16</v>
      </c>
      <c r="P26">
        <v>9.6824064422387675E-3</v>
      </c>
      <c r="Q26" t="s">
        <v>15</v>
      </c>
    </row>
    <row r="27" spans="1:17" x14ac:dyDescent="0.35">
      <c r="A27">
        <v>1</v>
      </c>
      <c r="B27">
        <v>100</v>
      </c>
      <c r="C27">
        <v>1000</v>
      </c>
      <c r="D27">
        <v>2</v>
      </c>
      <c r="E27">
        <v>22118.690265445217</v>
      </c>
      <c r="F27">
        <v>4000</v>
      </c>
      <c r="G27">
        <v>7210.719959383604</v>
      </c>
      <c r="H27">
        <v>7269.7290019296797</v>
      </c>
      <c r="I27">
        <v>2046.0730439287183</v>
      </c>
      <c r="J27">
        <v>635.74997921666306</v>
      </c>
      <c r="K27">
        <v>956.41828098665007</v>
      </c>
      <c r="L27">
        <v>4</v>
      </c>
      <c r="N27">
        <v>0.27260167904471078</v>
      </c>
      <c r="O27">
        <v>19</v>
      </c>
      <c r="P27">
        <v>8.6298727112310448E-3</v>
      </c>
      <c r="Q27" t="s">
        <v>15</v>
      </c>
    </row>
    <row r="28" spans="1:17" x14ac:dyDescent="0.35">
      <c r="A28">
        <v>1</v>
      </c>
      <c r="B28">
        <v>100</v>
      </c>
      <c r="C28">
        <v>2000</v>
      </c>
      <c r="D28">
        <v>1</v>
      </c>
      <c r="E28">
        <v>25487.47308754292</v>
      </c>
      <c r="F28">
        <v>4000</v>
      </c>
      <c r="G28">
        <v>9312.3650770688437</v>
      </c>
      <c r="H28">
        <v>9342.1661335445315</v>
      </c>
      <c r="I28">
        <v>1511.7482719430509</v>
      </c>
      <c r="J28">
        <v>635.74997921666272</v>
      </c>
      <c r="K28">
        <v>685.44362576996537</v>
      </c>
      <c r="L28">
        <v>2</v>
      </c>
      <c r="N28">
        <v>0.35485765082293036</v>
      </c>
      <c r="O28">
        <v>42</v>
      </c>
      <c r="P28">
        <v>7.9722432804111981E-3</v>
      </c>
      <c r="Q28" t="s">
        <v>15</v>
      </c>
    </row>
    <row r="29" spans="1:17" x14ac:dyDescent="0.35">
      <c r="A29">
        <v>1</v>
      </c>
      <c r="B29">
        <v>100</v>
      </c>
      <c r="C29">
        <v>2000</v>
      </c>
      <c r="D29">
        <v>2</v>
      </c>
      <c r="E29">
        <v>25130.589618182494</v>
      </c>
      <c r="F29">
        <v>4000</v>
      </c>
      <c r="G29">
        <v>9153.8968303437832</v>
      </c>
      <c r="H29">
        <v>9183.514179758673</v>
      </c>
      <c r="I29">
        <v>1471.9894267440698</v>
      </c>
      <c r="J29">
        <v>635.74997921666272</v>
      </c>
      <c r="K29">
        <v>685.43920211922602</v>
      </c>
      <c r="L29">
        <v>2</v>
      </c>
      <c r="N29">
        <v>0.34436515917836957</v>
      </c>
      <c r="O29">
        <v>127</v>
      </c>
      <c r="P29">
        <v>8.9602682961376478E-3</v>
      </c>
      <c r="Q29" t="s">
        <v>15</v>
      </c>
    </row>
    <row r="30" spans="1:17" x14ac:dyDescent="0.35">
      <c r="A30">
        <v>1</v>
      </c>
      <c r="B30">
        <v>100</v>
      </c>
      <c r="C30">
        <v>4000</v>
      </c>
      <c r="D30">
        <v>1</v>
      </c>
      <c r="E30">
        <v>28587.462480794748</v>
      </c>
      <c r="F30">
        <v>4000</v>
      </c>
      <c r="G30">
        <v>11182.10887828462</v>
      </c>
      <c r="H30">
        <v>11199.211509661109</v>
      </c>
      <c r="I30">
        <v>1078.4828502910821</v>
      </c>
      <c r="J30">
        <v>635.74997921666295</v>
      </c>
      <c r="K30">
        <v>491.90926334142716</v>
      </c>
      <c r="L30">
        <v>1</v>
      </c>
      <c r="N30">
        <v>0.42539661900442277</v>
      </c>
      <c r="O30">
        <v>10</v>
      </c>
      <c r="P30">
        <v>5.5877745161386763E-3</v>
      </c>
      <c r="Q30" t="s">
        <v>15</v>
      </c>
    </row>
    <row r="31" spans="1:17" x14ac:dyDescent="0.35">
      <c r="A31">
        <v>1</v>
      </c>
      <c r="B31">
        <v>100</v>
      </c>
      <c r="C31">
        <v>4000</v>
      </c>
      <c r="D31">
        <v>2</v>
      </c>
      <c r="E31">
        <v>28160.602127957303</v>
      </c>
      <c r="F31">
        <v>4000</v>
      </c>
      <c r="G31">
        <v>10984.745879803922</v>
      </c>
      <c r="H31">
        <v>10995.700330954023</v>
      </c>
      <c r="I31">
        <v>1052.4970310815886</v>
      </c>
      <c r="J31">
        <v>635.74997921666295</v>
      </c>
      <c r="K31">
        <v>491.9089069012656</v>
      </c>
      <c r="L31">
        <v>1</v>
      </c>
      <c r="N31">
        <v>0.41231885971195142</v>
      </c>
      <c r="O31">
        <v>6</v>
      </c>
      <c r="P31">
        <v>5.9859914186295767E-3</v>
      </c>
      <c r="Q31" t="s">
        <v>15</v>
      </c>
    </row>
    <row r="32" spans="1:17" x14ac:dyDescent="0.35">
      <c r="A32">
        <v>1</v>
      </c>
      <c r="B32">
        <v>100</v>
      </c>
      <c r="C32">
        <v>8000</v>
      </c>
      <c r="D32">
        <v>1</v>
      </c>
      <c r="E32">
        <v>32587.490796511211</v>
      </c>
      <c r="F32">
        <v>8000</v>
      </c>
      <c r="G32">
        <v>11182.10887828462</v>
      </c>
      <c r="H32">
        <v>11199.211509661109</v>
      </c>
      <c r="I32">
        <v>1078.4877808906199</v>
      </c>
      <c r="J32">
        <v>635.74997921666295</v>
      </c>
      <c r="K32">
        <v>491.93264845822773</v>
      </c>
      <c r="L32">
        <v>1</v>
      </c>
      <c r="N32">
        <v>0.42539661900442277</v>
      </c>
      <c r="O32">
        <v>7</v>
      </c>
      <c r="P32">
        <v>4.8752059764756014E-3</v>
      </c>
      <c r="Q32" t="s">
        <v>15</v>
      </c>
    </row>
    <row r="33" spans="1:17" x14ac:dyDescent="0.35">
      <c r="A33">
        <v>1</v>
      </c>
      <c r="B33">
        <v>100</v>
      </c>
      <c r="C33">
        <v>8000</v>
      </c>
      <c r="D33">
        <v>2</v>
      </c>
      <c r="E33">
        <v>32160.606625489312</v>
      </c>
      <c r="F33">
        <v>8000</v>
      </c>
      <c r="G33">
        <v>10984.745879803922</v>
      </c>
      <c r="H33">
        <v>10995.700330954023</v>
      </c>
      <c r="I33">
        <v>1052.498129712769</v>
      </c>
      <c r="J33">
        <v>635.74997921666295</v>
      </c>
      <c r="K33">
        <v>491.91230580180985</v>
      </c>
      <c r="L33">
        <v>1</v>
      </c>
      <c r="N33">
        <v>0.41231885971195142</v>
      </c>
      <c r="O33">
        <v>4</v>
      </c>
      <c r="P33">
        <v>9.4899552508474518E-3</v>
      </c>
      <c r="Q33" t="s">
        <v>15</v>
      </c>
    </row>
    <row r="34" spans="1:17" x14ac:dyDescent="0.35">
      <c r="A34">
        <v>2</v>
      </c>
      <c r="B34">
        <v>10</v>
      </c>
      <c r="C34">
        <v>1000</v>
      </c>
      <c r="D34">
        <v>1</v>
      </c>
      <c r="E34">
        <v>21927.199807176923</v>
      </c>
      <c r="F34">
        <v>5000</v>
      </c>
      <c r="G34">
        <v>7798.837123698605</v>
      </c>
      <c r="H34">
        <v>5538.3344988087629</v>
      </c>
      <c r="I34">
        <v>2312.2407850577233</v>
      </c>
      <c r="J34">
        <v>465.72808319977071</v>
      </c>
      <c r="K34">
        <v>812.05931641216057</v>
      </c>
      <c r="L34">
        <v>5</v>
      </c>
      <c r="N34">
        <v>0.79905783622475202</v>
      </c>
      <c r="O34">
        <v>18</v>
      </c>
      <c r="P34">
        <v>1.8241679298367469E-3</v>
      </c>
      <c r="Q34" t="s">
        <v>15</v>
      </c>
    </row>
    <row r="35" spans="1:17" x14ac:dyDescent="0.35">
      <c r="A35">
        <v>2</v>
      </c>
      <c r="B35">
        <v>10</v>
      </c>
      <c r="C35">
        <v>1000</v>
      </c>
      <c r="D35">
        <v>2</v>
      </c>
      <c r="E35">
        <v>21471.972694715343</v>
      </c>
      <c r="F35">
        <v>6000</v>
      </c>
      <c r="G35">
        <v>6576.1200879228072</v>
      </c>
      <c r="H35">
        <v>5114.6642741984851</v>
      </c>
      <c r="I35">
        <v>2445.5504038508175</v>
      </c>
      <c r="J35">
        <v>465.72808319977059</v>
      </c>
      <c r="K35">
        <v>869.90984554341981</v>
      </c>
      <c r="L35">
        <v>6</v>
      </c>
      <c r="N35">
        <v>0.76999358025916698</v>
      </c>
      <c r="O35">
        <v>7</v>
      </c>
      <c r="P35">
        <v>1.1417666526443242E-3</v>
      </c>
      <c r="Q35" t="s">
        <v>15</v>
      </c>
    </row>
    <row r="36" spans="1:17" x14ac:dyDescent="0.35">
      <c r="A36">
        <v>2</v>
      </c>
      <c r="B36">
        <v>10</v>
      </c>
      <c r="C36">
        <v>2000</v>
      </c>
      <c r="D36">
        <v>1</v>
      </c>
      <c r="E36">
        <v>25674.155347842807</v>
      </c>
      <c r="F36">
        <v>6000</v>
      </c>
      <c r="G36">
        <v>10693.040451285502</v>
      </c>
      <c r="H36">
        <v>6092.7642218108322</v>
      </c>
      <c r="I36">
        <v>1790.2100866138087</v>
      </c>
      <c r="J36">
        <v>465.72808319977071</v>
      </c>
      <c r="K36">
        <v>632.41250493289328</v>
      </c>
      <c r="L36">
        <v>3</v>
      </c>
      <c r="N36">
        <v>0.87904964872650893</v>
      </c>
      <c r="O36">
        <v>11</v>
      </c>
      <c r="P36">
        <v>6.4118096357050278E-3</v>
      </c>
      <c r="Q36" t="s">
        <v>15</v>
      </c>
    </row>
    <row r="37" spans="1:17" x14ac:dyDescent="0.35">
      <c r="A37">
        <v>2</v>
      </c>
      <c r="B37">
        <v>10</v>
      </c>
      <c r="C37">
        <v>2000</v>
      </c>
      <c r="D37">
        <v>2</v>
      </c>
      <c r="E37">
        <v>25723.119405355475</v>
      </c>
      <c r="F37">
        <v>6000</v>
      </c>
      <c r="G37">
        <v>10866.57408276101</v>
      </c>
      <c r="H37">
        <v>6078.8556961020713</v>
      </c>
      <c r="I37">
        <v>1700.8373678385178</v>
      </c>
      <c r="J37">
        <v>465.72808319977077</v>
      </c>
      <c r="K37">
        <v>611.12417545413814</v>
      </c>
      <c r="L37">
        <v>3</v>
      </c>
      <c r="N37">
        <v>0.91514899324530341</v>
      </c>
      <c r="O37">
        <v>11</v>
      </c>
      <c r="P37">
        <v>9.6325260323796135E-3</v>
      </c>
      <c r="Q37" t="s">
        <v>15</v>
      </c>
    </row>
    <row r="38" spans="1:17" x14ac:dyDescent="0.35">
      <c r="A38">
        <v>2</v>
      </c>
      <c r="B38">
        <v>10</v>
      </c>
      <c r="C38">
        <v>4000</v>
      </c>
      <c r="D38">
        <v>1</v>
      </c>
      <c r="E38">
        <v>29975.020909146984</v>
      </c>
      <c r="F38">
        <v>8000</v>
      </c>
      <c r="G38">
        <v>13099.528460952253</v>
      </c>
      <c r="H38">
        <v>6407.4209866333858</v>
      </c>
      <c r="I38">
        <v>1479.5192760768127</v>
      </c>
      <c r="J38">
        <v>465.72808319977065</v>
      </c>
      <c r="K38">
        <v>522.82410228458048</v>
      </c>
      <c r="L38">
        <v>2</v>
      </c>
      <c r="N38">
        <v>0.92444758446091968</v>
      </c>
      <c r="O38">
        <v>6</v>
      </c>
      <c r="P38">
        <v>6.6363050520593467E-3</v>
      </c>
      <c r="Q38" t="s">
        <v>15</v>
      </c>
    </row>
    <row r="39" spans="1:17" x14ac:dyDescent="0.35">
      <c r="A39">
        <v>2</v>
      </c>
      <c r="B39">
        <v>10</v>
      </c>
      <c r="C39">
        <v>4000</v>
      </c>
      <c r="D39">
        <v>2</v>
      </c>
      <c r="E39">
        <v>29621.581310503294</v>
      </c>
      <c r="F39">
        <v>8000</v>
      </c>
      <c r="G39">
        <v>12983.711907316592</v>
      </c>
      <c r="H39">
        <v>6221.1512590279817</v>
      </c>
      <c r="I39">
        <v>1430.9913470827278</v>
      </c>
      <c r="J39">
        <v>465.72808319977077</v>
      </c>
      <c r="K39">
        <v>519.99871387645862</v>
      </c>
      <c r="L39">
        <v>2</v>
      </c>
      <c r="N39">
        <v>0.93657105813136787</v>
      </c>
      <c r="O39">
        <v>6</v>
      </c>
      <c r="P39">
        <v>9.3652157930435367E-3</v>
      </c>
      <c r="Q39" t="s">
        <v>15</v>
      </c>
    </row>
    <row r="40" spans="1:17" x14ac:dyDescent="0.35">
      <c r="A40">
        <v>2</v>
      </c>
      <c r="B40">
        <v>10</v>
      </c>
      <c r="C40">
        <v>8000</v>
      </c>
      <c r="D40">
        <v>1</v>
      </c>
      <c r="E40">
        <v>34568.24150969636</v>
      </c>
      <c r="F40">
        <v>8000</v>
      </c>
      <c r="G40">
        <v>18055.223977195725</v>
      </c>
      <c r="H40">
        <v>6630.7261167078495</v>
      </c>
      <c r="I40">
        <v>1046.2235852610038</v>
      </c>
      <c r="J40">
        <v>465.72808319977082</v>
      </c>
      <c r="K40">
        <v>370.33974733185107</v>
      </c>
      <c r="L40">
        <v>1</v>
      </c>
      <c r="N40">
        <v>0.95666552183786346</v>
      </c>
      <c r="O40">
        <v>1</v>
      </c>
      <c r="P40">
        <v>7.0664546717528857E-3</v>
      </c>
      <c r="Q40" t="s">
        <v>15</v>
      </c>
    </row>
    <row r="41" spans="1:17" x14ac:dyDescent="0.35">
      <c r="A41">
        <v>2</v>
      </c>
      <c r="B41">
        <v>10</v>
      </c>
      <c r="C41">
        <v>8000</v>
      </c>
      <c r="D41">
        <v>2</v>
      </c>
      <c r="E41">
        <v>34548.739652544864</v>
      </c>
      <c r="F41">
        <v>8000</v>
      </c>
      <c r="G41">
        <v>18378.777439354875</v>
      </c>
      <c r="H41">
        <v>6321.9950094684882</v>
      </c>
      <c r="I41">
        <v>1011.9306609570192</v>
      </c>
      <c r="J41">
        <v>465.72808319977082</v>
      </c>
      <c r="K41">
        <v>370.30845956490413</v>
      </c>
      <c r="L41">
        <v>1</v>
      </c>
      <c r="N41">
        <v>0.95175270765627551</v>
      </c>
      <c r="O41">
        <v>4</v>
      </c>
      <c r="P41">
        <v>8.2437509252969009E-3</v>
      </c>
      <c r="Q41" t="s">
        <v>15</v>
      </c>
    </row>
    <row r="42" spans="1:17" x14ac:dyDescent="0.35">
      <c r="A42">
        <v>2</v>
      </c>
      <c r="B42">
        <v>40</v>
      </c>
      <c r="C42">
        <v>1000</v>
      </c>
      <c r="D42">
        <v>1</v>
      </c>
      <c r="E42">
        <v>21613.309940235489</v>
      </c>
      <c r="F42">
        <v>4000</v>
      </c>
      <c r="G42">
        <v>7332.221244330266</v>
      </c>
      <c r="H42">
        <v>7072.9337080469086</v>
      </c>
      <c r="I42">
        <v>2031.1444136635166</v>
      </c>
      <c r="J42">
        <v>465.72808319977065</v>
      </c>
      <c r="K42">
        <v>711.28249099521338</v>
      </c>
      <c r="L42">
        <v>4</v>
      </c>
      <c r="N42">
        <v>0.62771326653866855</v>
      </c>
      <c r="O42">
        <v>11</v>
      </c>
      <c r="P42">
        <v>8.6142919279366681E-3</v>
      </c>
      <c r="Q42" t="s">
        <v>15</v>
      </c>
    </row>
    <row r="43" spans="1:17" x14ac:dyDescent="0.35">
      <c r="A43">
        <v>2</v>
      </c>
      <c r="B43">
        <v>40</v>
      </c>
      <c r="C43">
        <v>1000</v>
      </c>
      <c r="D43">
        <v>2</v>
      </c>
      <c r="E43">
        <v>21233.859965230782</v>
      </c>
      <c r="F43">
        <v>5000</v>
      </c>
      <c r="G43">
        <v>6458.8583039749892</v>
      </c>
      <c r="H43">
        <v>6301.4003315782084</v>
      </c>
      <c r="I43">
        <v>2217.7727045419592</v>
      </c>
      <c r="J43">
        <v>465.72808319977071</v>
      </c>
      <c r="K43">
        <v>790.10054193593476</v>
      </c>
      <c r="L43">
        <v>5</v>
      </c>
      <c r="N43">
        <v>0.59055261410316362</v>
      </c>
      <c r="O43">
        <v>76</v>
      </c>
      <c r="P43">
        <v>8.8450238278149594E-3</v>
      </c>
      <c r="Q43" t="s">
        <v>15</v>
      </c>
    </row>
    <row r="44" spans="1:17" x14ac:dyDescent="0.35">
      <c r="A44">
        <v>2</v>
      </c>
      <c r="B44">
        <v>40</v>
      </c>
      <c r="C44">
        <v>2000</v>
      </c>
      <c r="D44">
        <v>1</v>
      </c>
      <c r="E44">
        <v>24359.463962631155</v>
      </c>
      <c r="F44">
        <v>4000</v>
      </c>
      <c r="G44">
        <v>9305.4918136405595</v>
      </c>
      <c r="H44">
        <v>8586.5483777191585</v>
      </c>
      <c r="I44">
        <v>1479.1253230802986</v>
      </c>
      <c r="J44">
        <v>465.72808319977065</v>
      </c>
      <c r="K44">
        <v>522.57036499138201</v>
      </c>
      <c r="L44">
        <v>2</v>
      </c>
      <c r="N44">
        <v>0.76204451405196905</v>
      </c>
      <c r="O44">
        <v>6</v>
      </c>
      <c r="P44">
        <v>8.8647388718947166E-3</v>
      </c>
      <c r="Q44" t="s">
        <v>15</v>
      </c>
    </row>
    <row r="45" spans="1:17" x14ac:dyDescent="0.35">
      <c r="A45">
        <v>2</v>
      </c>
      <c r="B45">
        <v>40</v>
      </c>
      <c r="C45">
        <v>2000</v>
      </c>
      <c r="D45">
        <v>2</v>
      </c>
      <c r="E45">
        <v>23895.003356089474</v>
      </c>
      <c r="F45">
        <v>4000</v>
      </c>
      <c r="G45">
        <v>9398.4587500279431</v>
      </c>
      <c r="H45">
        <v>8078.8240642652027</v>
      </c>
      <c r="I45">
        <v>1430.9626101384101</v>
      </c>
      <c r="J45">
        <v>465.72808319977065</v>
      </c>
      <c r="K45">
        <v>521.02984845819083</v>
      </c>
      <c r="L45">
        <v>2</v>
      </c>
      <c r="N45">
        <v>0.75712864109309075</v>
      </c>
      <c r="O45">
        <v>4</v>
      </c>
      <c r="P45">
        <v>9.6019358552506488E-4</v>
      </c>
      <c r="Q45" t="s">
        <v>15</v>
      </c>
    </row>
    <row r="46" spans="1:17" x14ac:dyDescent="0.35">
      <c r="A46">
        <v>2</v>
      </c>
      <c r="B46">
        <v>40</v>
      </c>
      <c r="C46">
        <v>4000</v>
      </c>
      <c r="D46">
        <v>1</v>
      </c>
      <c r="E46">
        <v>27444.126736403989</v>
      </c>
      <c r="F46">
        <v>4000</v>
      </c>
      <c r="G46">
        <v>11835.357252001988</v>
      </c>
      <c r="H46">
        <v>9726.5478797916294</v>
      </c>
      <c r="I46">
        <v>1046.1852740576282</v>
      </c>
      <c r="J46">
        <v>465.72808319977082</v>
      </c>
      <c r="K46">
        <v>370.30824735284665</v>
      </c>
      <c r="L46">
        <v>1</v>
      </c>
      <c r="N46">
        <v>0.86321792254641505</v>
      </c>
      <c r="O46">
        <v>5</v>
      </c>
      <c r="P46">
        <v>4.1126870438642051E-3</v>
      </c>
      <c r="Q46" t="s">
        <v>15</v>
      </c>
    </row>
    <row r="47" spans="1:17" x14ac:dyDescent="0.35">
      <c r="A47">
        <v>2</v>
      </c>
      <c r="B47">
        <v>40</v>
      </c>
      <c r="C47">
        <v>4000</v>
      </c>
      <c r="D47">
        <v>2</v>
      </c>
      <c r="E47">
        <v>27136.570076804132</v>
      </c>
      <c r="F47">
        <v>4000</v>
      </c>
      <c r="G47">
        <v>12132.229178944235</v>
      </c>
      <c r="H47">
        <v>9156.3976610832597</v>
      </c>
      <c r="I47">
        <v>1011.9293994446994</v>
      </c>
      <c r="J47">
        <v>465.72808319977082</v>
      </c>
      <c r="K47">
        <v>370.2857541321369</v>
      </c>
      <c r="L47">
        <v>1</v>
      </c>
      <c r="N47">
        <v>0.85811633763737172</v>
      </c>
      <c r="O47">
        <v>4</v>
      </c>
      <c r="P47">
        <v>1.5327377390900141E-5</v>
      </c>
      <c r="Q47" t="s">
        <v>15</v>
      </c>
    </row>
    <row r="48" spans="1:17" x14ac:dyDescent="0.35">
      <c r="A48">
        <v>2</v>
      </c>
      <c r="B48">
        <v>40</v>
      </c>
      <c r="C48">
        <v>8000</v>
      </c>
      <c r="D48">
        <v>1</v>
      </c>
      <c r="E48">
        <v>31444.126736403989</v>
      </c>
      <c r="F48">
        <v>8000</v>
      </c>
      <c r="G48">
        <v>11835.357252001988</v>
      </c>
      <c r="H48">
        <v>9726.5478797916294</v>
      </c>
      <c r="I48">
        <v>1046.1852740576282</v>
      </c>
      <c r="J48">
        <v>465.72808319977082</v>
      </c>
      <c r="K48">
        <v>370.30824735284665</v>
      </c>
      <c r="L48">
        <v>1</v>
      </c>
      <c r="N48">
        <v>0.86321792254641505</v>
      </c>
      <c r="O48">
        <v>4</v>
      </c>
      <c r="P48">
        <v>3.5895130879334864E-3</v>
      </c>
      <c r="Q48" t="s">
        <v>15</v>
      </c>
    </row>
    <row r="49" spans="1:17" x14ac:dyDescent="0.35">
      <c r="A49">
        <v>2</v>
      </c>
      <c r="B49">
        <v>40</v>
      </c>
      <c r="C49">
        <v>8000</v>
      </c>
      <c r="D49">
        <v>2</v>
      </c>
      <c r="E49">
        <v>31136.572016553971</v>
      </c>
      <c r="F49">
        <v>8000</v>
      </c>
      <c r="G49">
        <v>12132.229178944235</v>
      </c>
      <c r="H49">
        <v>9156.3976610832597</v>
      </c>
      <c r="I49">
        <v>1011.9300581934339</v>
      </c>
      <c r="J49">
        <v>465.72808319977082</v>
      </c>
      <c r="K49">
        <v>370.28703513306652</v>
      </c>
      <c r="L49">
        <v>1</v>
      </c>
      <c r="N49">
        <v>0.85811633763737172</v>
      </c>
      <c r="O49">
        <v>5</v>
      </c>
      <c r="P49">
        <v>9.6636252189080743E-3</v>
      </c>
      <c r="Q49" t="s">
        <v>15</v>
      </c>
    </row>
    <row r="50" spans="1:17" x14ac:dyDescent="0.35">
      <c r="A50">
        <v>2</v>
      </c>
      <c r="B50">
        <v>70</v>
      </c>
      <c r="C50">
        <v>1000</v>
      </c>
      <c r="D50">
        <v>1</v>
      </c>
      <c r="E50">
        <v>21601.785073263531</v>
      </c>
      <c r="F50">
        <v>4000</v>
      </c>
      <c r="G50">
        <v>7174.7289559872133</v>
      </c>
      <c r="H50">
        <v>7234.5524466019278</v>
      </c>
      <c r="I50">
        <v>2021.5324536397502</v>
      </c>
      <c r="J50">
        <v>465.72808319977071</v>
      </c>
      <c r="K50">
        <v>705.24313383479944</v>
      </c>
      <c r="L50">
        <v>4</v>
      </c>
      <c r="N50">
        <v>0.48625490336049321</v>
      </c>
      <c r="O50">
        <v>14</v>
      </c>
      <c r="P50">
        <v>8.8447863044395572E-3</v>
      </c>
      <c r="Q50" t="s">
        <v>15</v>
      </c>
    </row>
    <row r="51" spans="1:17" x14ac:dyDescent="0.35">
      <c r="A51">
        <v>2</v>
      </c>
      <c r="B51">
        <v>70</v>
      </c>
      <c r="C51">
        <v>1000</v>
      </c>
      <c r="D51">
        <v>2</v>
      </c>
      <c r="E51">
        <v>21235.156434829969</v>
      </c>
      <c r="F51">
        <v>5000</v>
      </c>
      <c r="G51">
        <v>6321.0051353842073</v>
      </c>
      <c r="H51">
        <v>6389.1960015901886</v>
      </c>
      <c r="I51">
        <v>2243.1296178625025</v>
      </c>
      <c r="J51">
        <v>465.72808319977077</v>
      </c>
      <c r="K51">
        <v>816.09759679325907</v>
      </c>
      <c r="L51">
        <v>5</v>
      </c>
      <c r="N51">
        <v>0.44945678527512223</v>
      </c>
      <c r="O51">
        <v>42</v>
      </c>
      <c r="P51">
        <v>9.5366630444713909E-3</v>
      </c>
      <c r="Q51" t="s">
        <v>15</v>
      </c>
    </row>
    <row r="52" spans="1:17" x14ac:dyDescent="0.35">
      <c r="A52">
        <v>2</v>
      </c>
      <c r="B52">
        <v>70</v>
      </c>
      <c r="C52">
        <v>2000</v>
      </c>
      <c r="D52">
        <v>1</v>
      </c>
      <c r="E52">
        <v>24318.146440536373</v>
      </c>
      <c r="F52">
        <v>4000</v>
      </c>
      <c r="G52">
        <v>8912.6368345662449</v>
      </c>
      <c r="H52">
        <v>8937.4563615256538</v>
      </c>
      <c r="I52">
        <v>1479.5099244804733</v>
      </c>
      <c r="J52">
        <v>465.72808319977065</v>
      </c>
      <c r="K52">
        <v>522.81523676425149</v>
      </c>
      <c r="L52">
        <v>2</v>
      </c>
      <c r="N52">
        <v>0.60071193227765518</v>
      </c>
      <c r="O52">
        <v>5</v>
      </c>
      <c r="P52">
        <v>5.4060671039047412E-3</v>
      </c>
      <c r="Q52" t="s">
        <v>15</v>
      </c>
    </row>
    <row r="53" spans="1:17" x14ac:dyDescent="0.35">
      <c r="A53">
        <v>2</v>
      </c>
      <c r="B53">
        <v>70</v>
      </c>
      <c r="C53">
        <v>2000</v>
      </c>
      <c r="D53">
        <v>2</v>
      </c>
      <c r="E53">
        <v>23737.155981764939</v>
      </c>
      <c r="F53">
        <v>4000</v>
      </c>
      <c r="G53">
        <v>8759.6374683346912</v>
      </c>
      <c r="H53">
        <v>8563.0232512183957</v>
      </c>
      <c r="I53">
        <v>1429.2590351456638</v>
      </c>
      <c r="J53">
        <v>465.72808319977077</v>
      </c>
      <c r="K53">
        <v>519.50814386650654</v>
      </c>
      <c r="L53">
        <v>2</v>
      </c>
      <c r="N53">
        <v>0.60237765468000215</v>
      </c>
      <c r="O53">
        <v>10</v>
      </c>
      <c r="P53">
        <v>9.8613338163566679E-3</v>
      </c>
      <c r="Q53" t="s">
        <v>15</v>
      </c>
    </row>
    <row r="54" spans="1:17" x14ac:dyDescent="0.35">
      <c r="A54">
        <v>2</v>
      </c>
      <c r="B54">
        <v>70</v>
      </c>
      <c r="C54">
        <v>4000</v>
      </c>
      <c r="D54">
        <v>1</v>
      </c>
      <c r="E54">
        <v>27206.035096659598</v>
      </c>
      <c r="F54">
        <v>4000</v>
      </c>
      <c r="G54">
        <v>10732.605040803202</v>
      </c>
      <c r="H54">
        <v>10591.225485956897</v>
      </c>
      <c r="I54">
        <v>1046.1842263671497</v>
      </c>
      <c r="J54">
        <v>465.72808319977082</v>
      </c>
      <c r="K54">
        <v>370.29226033232322</v>
      </c>
      <c r="L54">
        <v>1</v>
      </c>
      <c r="N54">
        <v>0.71186647179012952</v>
      </c>
      <c r="O54">
        <v>3</v>
      </c>
      <c r="P54">
        <v>7.9867819944523851E-3</v>
      </c>
      <c r="Q54" t="s">
        <v>15</v>
      </c>
    </row>
    <row r="55" spans="1:17" x14ac:dyDescent="0.35">
      <c r="A55">
        <v>2</v>
      </c>
      <c r="B55">
        <v>70</v>
      </c>
      <c r="C55">
        <v>4000</v>
      </c>
      <c r="D55">
        <v>2</v>
      </c>
      <c r="E55">
        <v>26665.864480119231</v>
      </c>
      <c r="F55">
        <v>4000</v>
      </c>
      <c r="G55">
        <v>10754.976225072287</v>
      </c>
      <c r="H55">
        <v>10062.928138939629</v>
      </c>
      <c r="I55">
        <v>1011.9300955823201</v>
      </c>
      <c r="J55">
        <v>465.72808319977082</v>
      </c>
      <c r="K55">
        <v>370.30193732533314</v>
      </c>
      <c r="L55">
        <v>1</v>
      </c>
      <c r="N55">
        <v>0.70789052811287911</v>
      </c>
      <c r="O55">
        <v>3</v>
      </c>
      <c r="P55">
        <v>8.1488864831082662E-3</v>
      </c>
      <c r="Q55" t="s">
        <v>15</v>
      </c>
    </row>
    <row r="56" spans="1:17" x14ac:dyDescent="0.35">
      <c r="A56">
        <v>2</v>
      </c>
      <c r="B56">
        <v>70</v>
      </c>
      <c r="C56">
        <v>8000</v>
      </c>
      <c r="D56">
        <v>1</v>
      </c>
      <c r="E56">
        <v>31206.052131370459</v>
      </c>
      <c r="F56">
        <v>8000</v>
      </c>
      <c r="G56">
        <v>10732.605040803202</v>
      </c>
      <c r="H56">
        <v>10591.225485956897</v>
      </c>
      <c r="I56">
        <v>1046.1852740576282</v>
      </c>
      <c r="J56">
        <v>465.72808319977082</v>
      </c>
      <c r="K56">
        <v>370.30824735284665</v>
      </c>
      <c r="L56">
        <v>1</v>
      </c>
      <c r="N56">
        <v>0.71186647179012952</v>
      </c>
      <c r="O56">
        <v>4</v>
      </c>
      <c r="P56">
        <v>3.616897901208645E-3</v>
      </c>
      <c r="Q56" t="s">
        <v>15</v>
      </c>
    </row>
    <row r="57" spans="1:17" x14ac:dyDescent="0.35">
      <c r="A57">
        <v>2</v>
      </c>
      <c r="B57">
        <v>70</v>
      </c>
      <c r="C57">
        <v>8000</v>
      </c>
      <c r="D57">
        <v>2</v>
      </c>
      <c r="E57">
        <v>30665.871541095436</v>
      </c>
      <c r="F57">
        <v>8000</v>
      </c>
      <c r="G57">
        <v>10754.976225072287</v>
      </c>
      <c r="H57">
        <v>10062.928138939629</v>
      </c>
      <c r="I57">
        <v>1011.9306428905331</v>
      </c>
      <c r="J57">
        <v>465.72808319977082</v>
      </c>
      <c r="K57">
        <v>370.30845099320197</v>
      </c>
      <c r="L57">
        <v>1</v>
      </c>
      <c r="N57">
        <v>0.70789052811287911</v>
      </c>
      <c r="O57">
        <v>5</v>
      </c>
      <c r="P57">
        <v>3.4223698625981754E-3</v>
      </c>
      <c r="Q57" t="s">
        <v>15</v>
      </c>
    </row>
    <row r="58" spans="1:17" x14ac:dyDescent="0.35">
      <c r="A58">
        <v>2</v>
      </c>
      <c r="B58">
        <v>100</v>
      </c>
      <c r="C58">
        <v>1000</v>
      </c>
      <c r="D58">
        <v>1</v>
      </c>
      <c r="E58">
        <v>21459.314478253931</v>
      </c>
      <c r="F58">
        <v>4000</v>
      </c>
      <c r="G58">
        <v>7085.5271276662943</v>
      </c>
      <c r="H58">
        <v>7148.4876727205265</v>
      </c>
      <c r="I58">
        <v>2042.9664405258563</v>
      </c>
      <c r="J58">
        <v>465.72808319977065</v>
      </c>
      <c r="K58">
        <v>716.60515414142458</v>
      </c>
      <c r="L58">
        <v>4</v>
      </c>
      <c r="N58">
        <v>0.29900467313344659</v>
      </c>
      <c r="O58">
        <v>15</v>
      </c>
      <c r="P58">
        <v>1.8726754188821497E-3</v>
      </c>
      <c r="Q58" t="s">
        <v>15</v>
      </c>
    </row>
    <row r="59" spans="1:17" x14ac:dyDescent="0.35">
      <c r="A59">
        <v>2</v>
      </c>
      <c r="B59">
        <v>100</v>
      </c>
      <c r="C59">
        <v>1000</v>
      </c>
      <c r="D59">
        <v>2</v>
      </c>
      <c r="E59">
        <v>21149.42612488486</v>
      </c>
      <c r="F59">
        <v>5000</v>
      </c>
      <c r="G59">
        <v>6293.7430502960915</v>
      </c>
      <c r="H59">
        <v>6363.6869118063487</v>
      </c>
      <c r="I59">
        <v>2214.4608043295398</v>
      </c>
      <c r="J59">
        <v>465.72808319977071</v>
      </c>
      <c r="K59">
        <v>811.80727525314228</v>
      </c>
      <c r="L59">
        <v>5</v>
      </c>
      <c r="N59">
        <v>0.23822799347813442</v>
      </c>
      <c r="O59">
        <v>28</v>
      </c>
      <c r="P59">
        <v>9.5750634513997162E-3</v>
      </c>
      <c r="Q59" t="s">
        <v>15</v>
      </c>
    </row>
    <row r="60" spans="1:17" x14ac:dyDescent="0.35">
      <c r="A60">
        <v>2</v>
      </c>
      <c r="B60">
        <v>100</v>
      </c>
      <c r="C60">
        <v>2000</v>
      </c>
      <c r="D60">
        <v>1</v>
      </c>
      <c r="E60">
        <v>24318.135214893995</v>
      </c>
      <c r="F60">
        <v>4000</v>
      </c>
      <c r="G60">
        <v>8910.8591441866065</v>
      </c>
      <c r="H60">
        <v>8939.2214871277738</v>
      </c>
      <c r="I60">
        <v>1479.5103976903504</v>
      </c>
      <c r="J60">
        <v>465.72808319977065</v>
      </c>
      <c r="K60">
        <v>522.81610268943496</v>
      </c>
      <c r="L60">
        <v>2</v>
      </c>
      <c r="N60">
        <v>0.37390691866562292</v>
      </c>
      <c r="O60">
        <v>6</v>
      </c>
      <c r="P60">
        <v>9.4652774183326092E-3</v>
      </c>
      <c r="Q60" t="s">
        <v>15</v>
      </c>
    </row>
    <row r="61" spans="1:17" x14ac:dyDescent="0.35">
      <c r="A61">
        <v>2</v>
      </c>
      <c r="B61">
        <v>100</v>
      </c>
      <c r="C61">
        <v>2000</v>
      </c>
      <c r="D61">
        <v>2</v>
      </c>
      <c r="E61">
        <v>23680.866505398382</v>
      </c>
      <c r="F61">
        <v>4000</v>
      </c>
      <c r="G61">
        <v>8617.0087166917328</v>
      </c>
      <c r="H61">
        <v>8650.5018629402584</v>
      </c>
      <c r="I61">
        <v>1429.7077160588267</v>
      </c>
      <c r="J61">
        <v>465.72808319977065</v>
      </c>
      <c r="K61">
        <v>517.92012650807465</v>
      </c>
      <c r="L61">
        <v>2</v>
      </c>
      <c r="N61">
        <v>0.32383612361000969</v>
      </c>
      <c r="O61">
        <v>21</v>
      </c>
      <c r="P61">
        <v>9.6174537068452991E-3</v>
      </c>
      <c r="Q61" t="s">
        <v>15</v>
      </c>
    </row>
    <row r="62" spans="1:17" x14ac:dyDescent="0.35">
      <c r="A62">
        <v>2</v>
      </c>
      <c r="B62">
        <v>100</v>
      </c>
      <c r="C62">
        <v>4000</v>
      </c>
      <c r="D62">
        <v>1</v>
      </c>
      <c r="E62">
        <v>27198.50933258644</v>
      </c>
      <c r="F62">
        <v>4000</v>
      </c>
      <c r="G62">
        <v>10651.41240797912</v>
      </c>
      <c r="H62">
        <v>10664.875319996958</v>
      </c>
      <c r="I62">
        <v>1046.1852740576282</v>
      </c>
      <c r="J62">
        <v>465.72808319977082</v>
      </c>
      <c r="K62">
        <v>370.30824735284665</v>
      </c>
      <c r="L62">
        <v>1</v>
      </c>
      <c r="N62">
        <v>0.44608701938924378</v>
      </c>
      <c r="O62">
        <v>6</v>
      </c>
      <c r="P62">
        <v>4.2376451928654866E-3</v>
      </c>
      <c r="Q62" t="s">
        <v>15</v>
      </c>
    </row>
    <row r="63" spans="1:17" x14ac:dyDescent="0.35">
      <c r="A63">
        <v>2</v>
      </c>
      <c r="B63">
        <v>100</v>
      </c>
      <c r="C63">
        <v>4000</v>
      </c>
      <c r="D63">
        <v>2</v>
      </c>
      <c r="E63">
        <v>26597.433648224513</v>
      </c>
      <c r="F63">
        <v>4000</v>
      </c>
      <c r="G63">
        <v>10369.840678949924</v>
      </c>
      <c r="H63">
        <v>10379.651387385098</v>
      </c>
      <c r="I63">
        <v>1011.9288545797234</v>
      </c>
      <c r="J63">
        <v>465.72808319977082</v>
      </c>
      <c r="K63">
        <v>370.28464410988272</v>
      </c>
      <c r="L63">
        <v>1</v>
      </c>
      <c r="N63">
        <v>0.38856775282764455</v>
      </c>
      <c r="O63">
        <v>7</v>
      </c>
      <c r="P63">
        <v>8.2011603987520495E-3</v>
      </c>
      <c r="Q63" t="s">
        <v>15</v>
      </c>
    </row>
    <row r="64" spans="1:17" x14ac:dyDescent="0.35">
      <c r="A64">
        <v>2</v>
      </c>
      <c r="B64">
        <v>100</v>
      </c>
      <c r="C64">
        <v>8000</v>
      </c>
      <c r="D64">
        <v>1</v>
      </c>
      <c r="E64">
        <v>31198.50933258644</v>
      </c>
      <c r="F64">
        <v>8000</v>
      </c>
      <c r="G64">
        <v>10651.41240797912</v>
      </c>
      <c r="H64">
        <v>10664.875319996958</v>
      </c>
      <c r="I64">
        <v>1046.1852740576282</v>
      </c>
      <c r="J64">
        <v>465.72808319977082</v>
      </c>
      <c r="K64">
        <v>370.30824735284665</v>
      </c>
      <c r="L64">
        <v>1</v>
      </c>
      <c r="N64">
        <v>0.44608701938924378</v>
      </c>
      <c r="O64">
        <v>3</v>
      </c>
      <c r="P64">
        <v>9.5918363708735691E-3</v>
      </c>
      <c r="Q64" t="s">
        <v>15</v>
      </c>
    </row>
    <row r="65" spans="1:17" x14ac:dyDescent="0.35">
      <c r="A65">
        <v>2</v>
      </c>
      <c r="B65">
        <v>100</v>
      </c>
      <c r="C65">
        <v>8000</v>
      </c>
      <c r="D65">
        <v>2</v>
      </c>
      <c r="E65">
        <v>30597.459243418551</v>
      </c>
      <c r="F65">
        <v>8000</v>
      </c>
      <c r="G65">
        <v>10369.840678949924</v>
      </c>
      <c r="H65">
        <v>10379.651387385098</v>
      </c>
      <c r="I65">
        <v>1011.9306428905331</v>
      </c>
      <c r="J65">
        <v>465.72808319977082</v>
      </c>
      <c r="K65">
        <v>370.30845099320197</v>
      </c>
      <c r="L65">
        <v>1</v>
      </c>
      <c r="N65">
        <v>0.38856775282764455</v>
      </c>
      <c r="O65">
        <v>4</v>
      </c>
      <c r="P65">
        <v>3.430021876575593E-3</v>
      </c>
      <c r="Q65" t="s">
        <v>15</v>
      </c>
    </row>
    <row r="66" spans="1:17" x14ac:dyDescent="0.35">
      <c r="A66">
        <v>3</v>
      </c>
      <c r="B66">
        <v>10</v>
      </c>
      <c r="C66">
        <v>1000</v>
      </c>
      <c r="D66">
        <v>1</v>
      </c>
      <c r="E66">
        <v>22218.569635559696</v>
      </c>
      <c r="F66">
        <v>4000</v>
      </c>
      <c r="G66">
        <v>8980.4171270154493</v>
      </c>
      <c r="H66">
        <v>5629.5424073067979</v>
      </c>
      <c r="I66">
        <v>2083.3267808368059</v>
      </c>
      <c r="J66">
        <v>582.49031106261248</v>
      </c>
      <c r="K66">
        <v>942.79300933824334</v>
      </c>
      <c r="L66">
        <v>4</v>
      </c>
      <c r="N66">
        <v>0.85202621466665418</v>
      </c>
      <c r="O66">
        <v>11</v>
      </c>
      <c r="P66">
        <v>8.7311283405881145E-3</v>
      </c>
      <c r="Q66" t="s">
        <v>15</v>
      </c>
    </row>
    <row r="67" spans="1:17" x14ac:dyDescent="0.35">
      <c r="A67">
        <v>3</v>
      </c>
      <c r="B67">
        <v>10</v>
      </c>
      <c r="C67">
        <v>1000</v>
      </c>
      <c r="D67">
        <v>2</v>
      </c>
      <c r="E67">
        <v>22143.437918752636</v>
      </c>
      <c r="F67">
        <v>3000</v>
      </c>
      <c r="G67">
        <v>10110.701790494739</v>
      </c>
      <c r="H67">
        <v>5825.4646104768453</v>
      </c>
      <c r="I67">
        <v>1804.3993568415597</v>
      </c>
      <c r="J67">
        <v>582.49031106261259</v>
      </c>
      <c r="K67">
        <v>820.38184987685793</v>
      </c>
      <c r="L67">
        <v>3</v>
      </c>
      <c r="N67">
        <v>0.8727131390891848</v>
      </c>
      <c r="O67">
        <v>23</v>
      </c>
      <c r="P67">
        <v>9.6104315745071459E-3</v>
      </c>
      <c r="Q67" t="s">
        <v>15</v>
      </c>
    </row>
    <row r="68" spans="1:17" x14ac:dyDescent="0.35">
      <c r="A68">
        <v>3</v>
      </c>
      <c r="B68">
        <v>10</v>
      </c>
      <c r="C68">
        <v>2000</v>
      </c>
      <c r="D68">
        <v>1</v>
      </c>
      <c r="E68">
        <v>25454.096048298114</v>
      </c>
      <c r="F68">
        <v>6000</v>
      </c>
      <c r="G68">
        <v>10447.717491547621</v>
      </c>
      <c r="H68">
        <v>5794.568451300941</v>
      </c>
      <c r="I68">
        <v>1808.1513499635043</v>
      </c>
      <c r="J68">
        <v>582.49031106261248</v>
      </c>
      <c r="K68">
        <v>821.1684444233033</v>
      </c>
      <c r="L68">
        <v>3</v>
      </c>
      <c r="N68">
        <v>0.87700275901300173</v>
      </c>
      <c r="O68">
        <v>12</v>
      </c>
      <c r="P68">
        <v>9.3616933857308977E-3</v>
      </c>
      <c r="Q68" t="s">
        <v>15</v>
      </c>
    </row>
    <row r="69" spans="1:17" x14ac:dyDescent="0.35">
      <c r="A69">
        <v>3</v>
      </c>
      <c r="B69">
        <v>10</v>
      </c>
      <c r="C69">
        <v>2000</v>
      </c>
      <c r="D69">
        <v>2</v>
      </c>
      <c r="E69">
        <v>25134.045407906146</v>
      </c>
      <c r="F69">
        <v>6000</v>
      </c>
      <c r="G69">
        <v>10098.110150338329</v>
      </c>
      <c r="H69">
        <v>5829.9961148976927</v>
      </c>
      <c r="I69">
        <v>1803.8779914883326</v>
      </c>
      <c r="J69">
        <v>582.49031106261248</v>
      </c>
      <c r="K69">
        <v>819.5708401191979</v>
      </c>
      <c r="L69">
        <v>3</v>
      </c>
      <c r="N69">
        <v>0.87339200398878469</v>
      </c>
      <c r="O69">
        <v>25</v>
      </c>
      <c r="P69">
        <v>6.4910527996420442E-3</v>
      </c>
      <c r="Q69" t="s">
        <v>15</v>
      </c>
    </row>
    <row r="70" spans="1:17" x14ac:dyDescent="0.35">
      <c r="A70">
        <v>3</v>
      </c>
      <c r="B70">
        <v>10</v>
      </c>
      <c r="C70">
        <v>4000</v>
      </c>
      <c r="D70">
        <v>1</v>
      </c>
      <c r="E70">
        <v>29880.034994173609</v>
      </c>
      <c r="F70">
        <v>8000</v>
      </c>
      <c r="G70">
        <v>12916.882403898604</v>
      </c>
      <c r="H70">
        <v>6233.6267195580012</v>
      </c>
      <c r="I70">
        <v>1476.3187960101598</v>
      </c>
      <c r="J70">
        <v>582.49031106261225</v>
      </c>
      <c r="K70">
        <v>670.71676364421046</v>
      </c>
      <c r="L70">
        <v>2</v>
      </c>
      <c r="N70">
        <v>0.94345383571785335</v>
      </c>
      <c r="O70">
        <v>8</v>
      </c>
      <c r="P70">
        <v>7.4184680777226002E-3</v>
      </c>
      <c r="Q70" t="s">
        <v>15</v>
      </c>
    </row>
    <row r="71" spans="1:17" x14ac:dyDescent="0.35">
      <c r="A71">
        <v>3</v>
      </c>
      <c r="B71">
        <v>10</v>
      </c>
      <c r="C71">
        <v>4000</v>
      </c>
      <c r="D71">
        <v>2</v>
      </c>
      <c r="E71">
        <v>29870.2458459601</v>
      </c>
      <c r="F71">
        <v>8000</v>
      </c>
      <c r="G71">
        <v>13024.151650614469</v>
      </c>
      <c r="H71">
        <v>6127.5442156115223</v>
      </c>
      <c r="I71">
        <v>1466.6848117098771</v>
      </c>
      <c r="J71">
        <v>582.49031106261236</v>
      </c>
      <c r="K71">
        <v>669.3748569615293</v>
      </c>
      <c r="L71">
        <v>2</v>
      </c>
      <c r="N71">
        <v>0.91796769955424717</v>
      </c>
      <c r="O71">
        <v>5</v>
      </c>
      <c r="P71">
        <v>3.1208644198119861E-3</v>
      </c>
      <c r="Q71" t="s">
        <v>15</v>
      </c>
    </row>
    <row r="72" spans="1:17" x14ac:dyDescent="0.35">
      <c r="A72">
        <v>3</v>
      </c>
      <c r="B72">
        <v>10</v>
      </c>
      <c r="C72">
        <v>8000</v>
      </c>
      <c r="D72">
        <v>1</v>
      </c>
      <c r="E72">
        <v>34477.686432326584</v>
      </c>
      <c r="F72">
        <v>8000</v>
      </c>
      <c r="G72">
        <v>17998.234162562785</v>
      </c>
      <c r="H72">
        <v>6378.3969414769481</v>
      </c>
      <c r="I72">
        <v>1044.2708825040118</v>
      </c>
      <c r="J72">
        <v>582.49031106261248</v>
      </c>
      <c r="K72">
        <v>474.29413472003591</v>
      </c>
      <c r="L72">
        <v>1</v>
      </c>
      <c r="N72">
        <v>0.96536467948695859</v>
      </c>
      <c r="O72">
        <v>4</v>
      </c>
      <c r="P72">
        <v>8.7456772181649153E-3</v>
      </c>
      <c r="Q72" t="s">
        <v>15</v>
      </c>
    </row>
    <row r="73" spans="1:17" x14ac:dyDescent="0.35">
      <c r="A73">
        <v>3</v>
      </c>
      <c r="B73">
        <v>10</v>
      </c>
      <c r="C73">
        <v>8000</v>
      </c>
      <c r="D73">
        <v>2</v>
      </c>
      <c r="E73">
        <v>34598.043574528856</v>
      </c>
      <c r="F73">
        <v>8000</v>
      </c>
      <c r="G73">
        <v>18009.806598657324</v>
      </c>
      <c r="H73">
        <v>6488.5571455609861</v>
      </c>
      <c r="I73">
        <v>1042.893863279689</v>
      </c>
      <c r="J73">
        <v>582.49031106261248</v>
      </c>
      <c r="K73">
        <v>474.2956559683762</v>
      </c>
      <c r="L73">
        <v>1</v>
      </c>
      <c r="N73">
        <v>0.97205106430104482</v>
      </c>
      <c r="O73">
        <v>3</v>
      </c>
      <c r="P73">
        <v>9.7957995371953464E-3</v>
      </c>
      <c r="Q73" t="s">
        <v>15</v>
      </c>
    </row>
    <row r="74" spans="1:17" x14ac:dyDescent="0.35">
      <c r="A74">
        <v>3</v>
      </c>
      <c r="B74">
        <v>40</v>
      </c>
      <c r="C74">
        <v>1000</v>
      </c>
      <c r="D74">
        <v>1</v>
      </c>
      <c r="E74">
        <v>21418.294302826354</v>
      </c>
      <c r="F74">
        <v>3000</v>
      </c>
      <c r="G74">
        <v>7848.1039768076225</v>
      </c>
      <c r="H74">
        <v>7360.5519193234004</v>
      </c>
      <c r="I74">
        <v>1806.5002858950993</v>
      </c>
      <c r="J74">
        <v>582.49031106261248</v>
      </c>
      <c r="K74">
        <v>820.64780973756694</v>
      </c>
      <c r="L74">
        <v>3</v>
      </c>
      <c r="N74">
        <v>0.68895337151603753</v>
      </c>
      <c r="O74">
        <v>17</v>
      </c>
      <c r="P74">
        <v>9.3263994698945269E-3</v>
      </c>
      <c r="Q74" t="s">
        <v>15</v>
      </c>
    </row>
    <row r="75" spans="1:17" x14ac:dyDescent="0.35">
      <c r="A75">
        <v>3</v>
      </c>
      <c r="B75">
        <v>40</v>
      </c>
      <c r="C75">
        <v>1000</v>
      </c>
      <c r="D75">
        <v>2</v>
      </c>
      <c r="E75">
        <v>21314.141698280164</v>
      </c>
      <c r="F75">
        <v>3000</v>
      </c>
      <c r="G75">
        <v>7734.8825089766797</v>
      </c>
      <c r="H75">
        <v>7370.1661493274205</v>
      </c>
      <c r="I75">
        <v>1805.6821195202724</v>
      </c>
      <c r="J75">
        <v>582.49031106261248</v>
      </c>
      <c r="K75">
        <v>820.92060939311682</v>
      </c>
      <c r="L75">
        <v>3</v>
      </c>
      <c r="N75">
        <v>0.69748080495442666</v>
      </c>
      <c r="O75">
        <v>13</v>
      </c>
      <c r="P75">
        <v>9.4398400608320301E-3</v>
      </c>
      <c r="Q75" t="s">
        <v>15</v>
      </c>
    </row>
    <row r="76" spans="1:17" x14ac:dyDescent="0.35">
      <c r="A76">
        <v>3</v>
      </c>
      <c r="B76">
        <v>40</v>
      </c>
      <c r="C76">
        <v>2000</v>
      </c>
      <c r="D76">
        <v>1</v>
      </c>
      <c r="E76">
        <v>24360.624100962446</v>
      </c>
      <c r="F76">
        <v>6000</v>
      </c>
      <c r="G76">
        <v>7785.7188600464006</v>
      </c>
      <c r="H76">
        <v>7364.0273395285058</v>
      </c>
      <c r="I76">
        <v>1807.1601399337985</v>
      </c>
      <c r="J76">
        <v>582.49031106261248</v>
      </c>
      <c r="K76">
        <v>821.22745039130189</v>
      </c>
      <c r="L76">
        <v>3</v>
      </c>
      <c r="N76">
        <v>0.68927867354419881</v>
      </c>
      <c r="O76">
        <v>6</v>
      </c>
      <c r="P76">
        <v>9.9338654626213267E-3</v>
      </c>
      <c r="Q76" t="s">
        <v>15</v>
      </c>
    </row>
    <row r="77" spans="1:17" x14ac:dyDescent="0.35">
      <c r="A77">
        <v>3</v>
      </c>
      <c r="B77">
        <v>40</v>
      </c>
      <c r="C77">
        <v>2000</v>
      </c>
      <c r="D77">
        <v>2</v>
      </c>
      <c r="E77">
        <v>24134.992080021326</v>
      </c>
      <c r="F77">
        <v>4000</v>
      </c>
      <c r="G77">
        <v>9247.9036123374826</v>
      </c>
      <c r="H77">
        <v>8200.7613660162533</v>
      </c>
      <c r="I77">
        <v>1446.1875864731378</v>
      </c>
      <c r="J77">
        <v>582.49031106261225</v>
      </c>
      <c r="K77">
        <v>657.64920413185439</v>
      </c>
      <c r="L77">
        <v>2</v>
      </c>
      <c r="N77">
        <v>0.77608476158032857</v>
      </c>
      <c r="O77">
        <v>24</v>
      </c>
      <c r="P77">
        <v>9.6160379539773442E-3</v>
      </c>
      <c r="Q77" t="s">
        <v>15</v>
      </c>
    </row>
    <row r="78" spans="1:17" x14ac:dyDescent="0.35">
      <c r="A78">
        <v>3</v>
      </c>
      <c r="B78">
        <v>40</v>
      </c>
      <c r="C78">
        <v>4000</v>
      </c>
      <c r="D78">
        <v>1</v>
      </c>
      <c r="E78">
        <v>27228.432040820717</v>
      </c>
      <c r="F78">
        <v>4000</v>
      </c>
      <c r="G78">
        <v>11919.59787953611</v>
      </c>
      <c r="H78">
        <v>9207.7810137859451</v>
      </c>
      <c r="I78">
        <v>1044.2701000660129</v>
      </c>
      <c r="J78">
        <v>582.49031106261248</v>
      </c>
      <c r="K78">
        <v>474.29273636988648</v>
      </c>
      <c r="L78">
        <v>1</v>
      </c>
      <c r="N78">
        <v>0.86185544822735471</v>
      </c>
      <c r="O78">
        <v>7</v>
      </c>
      <c r="P78">
        <v>9.3341079628035534E-3</v>
      </c>
      <c r="Q78" t="s">
        <v>15</v>
      </c>
    </row>
    <row r="79" spans="1:17" x14ac:dyDescent="0.35">
      <c r="A79">
        <v>3</v>
      </c>
      <c r="B79">
        <v>40</v>
      </c>
      <c r="C79">
        <v>4000</v>
      </c>
      <c r="D79">
        <v>2</v>
      </c>
      <c r="E79">
        <v>27431.985963213741</v>
      </c>
      <c r="F79">
        <v>4000</v>
      </c>
      <c r="G79">
        <v>12178.035110294486</v>
      </c>
      <c r="H79">
        <v>9154.2628305707985</v>
      </c>
      <c r="I79">
        <v>1042.8969484903294</v>
      </c>
      <c r="J79">
        <v>582.49031106261248</v>
      </c>
      <c r="K79">
        <v>474.30076279543937</v>
      </c>
      <c r="L79">
        <v>1</v>
      </c>
      <c r="N79">
        <v>0.86632003654538747</v>
      </c>
      <c r="O79">
        <v>3</v>
      </c>
      <c r="P79">
        <v>5.2646887874049962E-3</v>
      </c>
      <c r="Q79" t="s">
        <v>15</v>
      </c>
    </row>
    <row r="80" spans="1:17" x14ac:dyDescent="0.35">
      <c r="A80">
        <v>3</v>
      </c>
      <c r="B80">
        <v>40</v>
      </c>
      <c r="C80">
        <v>8000</v>
      </c>
      <c r="D80">
        <v>1</v>
      </c>
      <c r="E80">
        <v>31228.434764074405</v>
      </c>
      <c r="F80">
        <v>8000</v>
      </c>
      <c r="G80">
        <v>11919.59787953611</v>
      </c>
      <c r="H80">
        <v>9207.7810137859451</v>
      </c>
      <c r="I80">
        <v>1044.2710370225493</v>
      </c>
      <c r="J80">
        <v>582.49031106261248</v>
      </c>
      <c r="K80">
        <v>474.29452266709325</v>
      </c>
      <c r="L80">
        <v>1</v>
      </c>
      <c r="N80">
        <v>0.86185544822735471</v>
      </c>
      <c r="O80">
        <v>5</v>
      </c>
      <c r="P80">
        <v>7.2967292354807175E-3</v>
      </c>
      <c r="Q80" t="s">
        <v>15</v>
      </c>
    </row>
    <row r="81" spans="1:17" x14ac:dyDescent="0.35">
      <c r="A81">
        <v>3</v>
      </c>
      <c r="B81">
        <v>40</v>
      </c>
      <c r="C81">
        <v>8000</v>
      </c>
      <c r="D81">
        <v>2</v>
      </c>
      <c r="E81">
        <v>31431.977662834139</v>
      </c>
      <c r="F81">
        <v>8000</v>
      </c>
      <c r="G81">
        <v>12178.035110294486</v>
      </c>
      <c r="H81">
        <v>9154.2628305707985</v>
      </c>
      <c r="I81">
        <v>1042.893683677951</v>
      </c>
      <c r="J81">
        <v>582.49031106261248</v>
      </c>
      <c r="K81">
        <v>474.29572722823752</v>
      </c>
      <c r="L81">
        <v>1</v>
      </c>
      <c r="N81">
        <v>0.86632003654538747</v>
      </c>
      <c r="O81">
        <v>5</v>
      </c>
      <c r="P81">
        <v>4.594447378875907E-3</v>
      </c>
      <c r="Q81" t="s">
        <v>15</v>
      </c>
    </row>
    <row r="82" spans="1:17" x14ac:dyDescent="0.35">
      <c r="A82">
        <v>3</v>
      </c>
      <c r="B82">
        <v>70</v>
      </c>
      <c r="C82">
        <v>1000</v>
      </c>
      <c r="D82">
        <v>1</v>
      </c>
      <c r="E82">
        <v>21395.660716077829</v>
      </c>
      <c r="F82">
        <v>3000</v>
      </c>
      <c r="G82">
        <v>7579.8803942127915</v>
      </c>
      <c r="H82">
        <v>7608.0792145431242</v>
      </c>
      <c r="I82">
        <v>1805.6401071474288</v>
      </c>
      <c r="J82">
        <v>582.49031106261248</v>
      </c>
      <c r="K82">
        <v>819.57068911193892</v>
      </c>
      <c r="L82">
        <v>3</v>
      </c>
      <c r="N82">
        <v>0.54005754004632578</v>
      </c>
      <c r="O82">
        <v>32</v>
      </c>
      <c r="P82">
        <v>9.8888563648715892E-3</v>
      </c>
      <c r="Q82" t="s">
        <v>15</v>
      </c>
    </row>
    <row r="83" spans="1:17" x14ac:dyDescent="0.35">
      <c r="A83">
        <v>3</v>
      </c>
      <c r="B83">
        <v>70</v>
      </c>
      <c r="C83">
        <v>1000</v>
      </c>
      <c r="D83">
        <v>2</v>
      </c>
      <c r="E83">
        <v>21276.778103840959</v>
      </c>
      <c r="F83">
        <v>3000</v>
      </c>
      <c r="G83">
        <v>7515.7183338108989</v>
      </c>
      <c r="H83">
        <v>7551.9667300540032</v>
      </c>
      <c r="I83">
        <v>1805.6821195202724</v>
      </c>
      <c r="J83">
        <v>582.49031106261248</v>
      </c>
      <c r="K83">
        <v>820.92060939311682</v>
      </c>
      <c r="L83">
        <v>3</v>
      </c>
      <c r="N83">
        <v>0.53076253610254109</v>
      </c>
      <c r="O83">
        <v>14</v>
      </c>
      <c r="P83">
        <v>7.9824055498515702E-3</v>
      </c>
      <c r="Q83" t="s">
        <v>15</v>
      </c>
    </row>
    <row r="84" spans="1:17" x14ac:dyDescent="0.35">
      <c r="A84">
        <v>3</v>
      </c>
      <c r="B84">
        <v>70</v>
      </c>
      <c r="C84">
        <v>2000</v>
      </c>
      <c r="D84">
        <v>1</v>
      </c>
      <c r="E84">
        <v>24086.207545472938</v>
      </c>
      <c r="F84">
        <v>4000</v>
      </c>
      <c r="G84">
        <v>8739.1951970778464</v>
      </c>
      <c r="H84">
        <v>8625.874057765408</v>
      </c>
      <c r="I84">
        <v>1470.3695429135705</v>
      </c>
      <c r="J84">
        <v>582.49031106261259</v>
      </c>
      <c r="K84">
        <v>668.27843665338105</v>
      </c>
      <c r="L84">
        <v>2</v>
      </c>
      <c r="N84">
        <v>0.61230544438619539</v>
      </c>
      <c r="O84">
        <v>19</v>
      </c>
      <c r="P84">
        <v>7.1896951998794787E-3</v>
      </c>
      <c r="Q84" t="s">
        <v>15</v>
      </c>
    </row>
    <row r="85" spans="1:17" x14ac:dyDescent="0.35">
      <c r="A85">
        <v>3</v>
      </c>
      <c r="B85">
        <v>70</v>
      </c>
      <c r="C85">
        <v>2000</v>
      </c>
      <c r="D85">
        <v>2</v>
      </c>
      <c r="E85">
        <v>24059.558491238502</v>
      </c>
      <c r="F85">
        <v>4000</v>
      </c>
      <c r="G85">
        <v>8683.7600677903501</v>
      </c>
      <c r="H85">
        <v>8685.2438784059286</v>
      </c>
      <c r="I85">
        <v>1448.304462234405</v>
      </c>
      <c r="J85">
        <v>582.49031106261259</v>
      </c>
      <c r="K85">
        <v>659.75977174545415</v>
      </c>
      <c r="L85">
        <v>2</v>
      </c>
      <c r="N85">
        <v>0.61041080189436125</v>
      </c>
      <c r="O85">
        <v>15</v>
      </c>
      <c r="P85">
        <v>9.4719345094025232E-3</v>
      </c>
      <c r="Q85" t="s">
        <v>15</v>
      </c>
    </row>
    <row r="86" spans="1:17" x14ac:dyDescent="0.35">
      <c r="A86">
        <v>3</v>
      </c>
      <c r="B86">
        <v>70</v>
      </c>
      <c r="C86">
        <v>4000</v>
      </c>
      <c r="D86">
        <v>1</v>
      </c>
      <c r="E86">
        <v>26847.698299393658</v>
      </c>
      <c r="F86">
        <v>4000</v>
      </c>
      <c r="G86">
        <v>10614.785134929189</v>
      </c>
      <c r="H86">
        <v>10131.856408416133</v>
      </c>
      <c r="I86">
        <v>1044.2713110390323</v>
      </c>
      <c r="J86">
        <v>582.49031106261248</v>
      </c>
      <c r="K86">
        <v>474.29513394672597</v>
      </c>
      <c r="L86">
        <v>1</v>
      </c>
      <c r="N86">
        <v>0.71920721298120793</v>
      </c>
      <c r="O86">
        <v>8</v>
      </c>
      <c r="P86">
        <v>9.1233705427022247E-4</v>
      </c>
      <c r="Q86" t="s">
        <v>15</v>
      </c>
    </row>
    <row r="87" spans="1:17" x14ac:dyDescent="0.35">
      <c r="A87">
        <v>3</v>
      </c>
      <c r="B87">
        <v>70</v>
      </c>
      <c r="C87">
        <v>4000</v>
      </c>
      <c r="D87">
        <v>2</v>
      </c>
      <c r="E87">
        <v>26963.607505559896</v>
      </c>
      <c r="F87">
        <v>4000</v>
      </c>
      <c r="G87">
        <v>10814.566347672684</v>
      </c>
      <c r="H87">
        <v>10049.36245927667</v>
      </c>
      <c r="I87">
        <v>1042.8935923466913</v>
      </c>
      <c r="J87">
        <v>582.49031106261248</v>
      </c>
      <c r="K87">
        <v>474.29479520148067</v>
      </c>
      <c r="L87">
        <v>1</v>
      </c>
      <c r="N87">
        <v>0.70628291884188599</v>
      </c>
      <c r="O87">
        <v>5</v>
      </c>
      <c r="P87">
        <v>4.6449244469998954E-3</v>
      </c>
      <c r="Q87" t="s">
        <v>15</v>
      </c>
    </row>
    <row r="88" spans="1:17" x14ac:dyDescent="0.35">
      <c r="A88">
        <v>3</v>
      </c>
      <c r="B88">
        <v>70</v>
      </c>
      <c r="C88">
        <v>8000</v>
      </c>
      <c r="D88">
        <v>1</v>
      </c>
      <c r="E88">
        <v>30847.705627801024</v>
      </c>
      <c r="F88">
        <v>8000</v>
      </c>
      <c r="G88">
        <v>10614.785134929189</v>
      </c>
      <c r="H88">
        <v>10131.856408416133</v>
      </c>
      <c r="I88">
        <v>1044.2738834608649</v>
      </c>
      <c r="J88">
        <v>582.49031106261248</v>
      </c>
      <c r="K88">
        <v>474.29988993234235</v>
      </c>
      <c r="L88">
        <v>1</v>
      </c>
      <c r="N88">
        <v>0.71920721298120793</v>
      </c>
      <c r="O88">
        <v>5</v>
      </c>
      <c r="P88">
        <v>8.4182687337459351E-3</v>
      </c>
      <c r="Q88" t="s">
        <v>15</v>
      </c>
    </row>
    <row r="89" spans="1:17" x14ac:dyDescent="0.35">
      <c r="A89">
        <v>3</v>
      </c>
      <c r="B89">
        <v>70</v>
      </c>
      <c r="C89">
        <v>8000</v>
      </c>
      <c r="D89">
        <v>2</v>
      </c>
      <c r="E89">
        <v>30963.623869180345</v>
      </c>
      <c r="F89">
        <v>8000</v>
      </c>
      <c r="G89">
        <v>10814.566347672684</v>
      </c>
      <c r="H89">
        <v>10049.36245927667</v>
      </c>
      <c r="I89">
        <v>1042.8997554614257</v>
      </c>
      <c r="J89">
        <v>582.49031106261248</v>
      </c>
      <c r="K89">
        <v>474.30499570690301</v>
      </c>
      <c r="L89">
        <v>1</v>
      </c>
      <c r="N89">
        <v>0.70628291884188599</v>
      </c>
      <c r="O89">
        <v>4</v>
      </c>
      <c r="P89">
        <v>8.1952901465604834E-3</v>
      </c>
      <c r="Q89" t="s">
        <v>15</v>
      </c>
    </row>
    <row r="90" spans="1:17" x14ac:dyDescent="0.35">
      <c r="A90">
        <v>3</v>
      </c>
      <c r="B90">
        <v>100</v>
      </c>
      <c r="C90">
        <v>1000</v>
      </c>
      <c r="D90">
        <v>1</v>
      </c>
      <c r="E90">
        <v>21418.886649632073</v>
      </c>
      <c r="F90">
        <v>3000</v>
      </c>
      <c r="G90">
        <v>7585.355619141138</v>
      </c>
      <c r="H90">
        <v>7628.4616583662792</v>
      </c>
      <c r="I90">
        <v>1804.2859187714407</v>
      </c>
      <c r="J90">
        <v>582.49031106261259</v>
      </c>
      <c r="K90">
        <v>818.29314229069723</v>
      </c>
      <c r="L90">
        <v>3</v>
      </c>
      <c r="N90">
        <v>0.30756950682084366</v>
      </c>
      <c r="O90">
        <v>20</v>
      </c>
      <c r="P90">
        <v>8.7552251791713481E-3</v>
      </c>
      <c r="Q90" t="s">
        <v>15</v>
      </c>
    </row>
    <row r="91" spans="1:17" x14ac:dyDescent="0.35">
      <c r="A91">
        <v>3</v>
      </c>
      <c r="B91">
        <v>100</v>
      </c>
      <c r="C91">
        <v>1000</v>
      </c>
      <c r="D91">
        <v>2</v>
      </c>
      <c r="E91">
        <v>21277.24367041374</v>
      </c>
      <c r="F91">
        <v>3000</v>
      </c>
      <c r="G91">
        <v>7514.396379671437</v>
      </c>
      <c r="H91">
        <v>7556.9085169114642</v>
      </c>
      <c r="I91">
        <v>1803.877874240221</v>
      </c>
      <c r="J91">
        <v>582.49031106261248</v>
      </c>
      <c r="K91">
        <v>819.57058852790783</v>
      </c>
      <c r="L91">
        <v>3</v>
      </c>
      <c r="N91">
        <v>0.29020717369322696</v>
      </c>
      <c r="O91">
        <v>28</v>
      </c>
      <c r="P91">
        <v>8.9888982483331149E-3</v>
      </c>
      <c r="Q91" t="s">
        <v>15</v>
      </c>
    </row>
    <row r="92" spans="1:17" x14ac:dyDescent="0.35">
      <c r="A92">
        <v>3</v>
      </c>
      <c r="B92">
        <v>100</v>
      </c>
      <c r="C92">
        <v>2000</v>
      </c>
      <c r="D92">
        <v>1</v>
      </c>
      <c r="E92">
        <v>24095.561714176529</v>
      </c>
      <c r="F92">
        <v>4000</v>
      </c>
      <c r="G92">
        <v>8673.7771949214603</v>
      </c>
      <c r="H92">
        <v>8706.2056199793933</v>
      </c>
      <c r="I92">
        <v>1466.5540387121039</v>
      </c>
      <c r="J92">
        <v>582.49031106261259</v>
      </c>
      <c r="K92">
        <v>666.53454950093828</v>
      </c>
      <c r="L92">
        <v>2</v>
      </c>
      <c r="N92">
        <v>0.35102272105951604</v>
      </c>
      <c r="O92">
        <v>28</v>
      </c>
      <c r="P92">
        <v>9.8132159187111993E-3</v>
      </c>
      <c r="Q92" t="s">
        <v>15</v>
      </c>
    </row>
    <row r="93" spans="1:17" x14ac:dyDescent="0.35">
      <c r="A93">
        <v>3</v>
      </c>
      <c r="B93">
        <v>100</v>
      </c>
      <c r="C93">
        <v>2000</v>
      </c>
      <c r="D93">
        <v>2</v>
      </c>
      <c r="E93">
        <v>24011.298423764136</v>
      </c>
      <c r="F93">
        <v>4000</v>
      </c>
      <c r="G93">
        <v>8645.9719014712427</v>
      </c>
      <c r="H93">
        <v>8678.9995127728234</v>
      </c>
      <c r="I93">
        <v>1446.1875439997</v>
      </c>
      <c r="J93">
        <v>582.49031106261225</v>
      </c>
      <c r="K93">
        <v>657.6491544576495</v>
      </c>
      <c r="L93">
        <v>2</v>
      </c>
      <c r="N93">
        <v>0.33329871778255959</v>
      </c>
      <c r="O93">
        <v>70</v>
      </c>
      <c r="P93">
        <v>9.5998056065124786E-3</v>
      </c>
      <c r="Q93" t="s">
        <v>15</v>
      </c>
    </row>
    <row r="94" spans="1:17" x14ac:dyDescent="0.35">
      <c r="A94">
        <v>3</v>
      </c>
      <c r="B94">
        <v>100</v>
      </c>
      <c r="C94">
        <v>4000</v>
      </c>
      <c r="D94">
        <v>1</v>
      </c>
      <c r="E94">
        <v>26802.526030343633</v>
      </c>
      <c r="F94">
        <v>4000</v>
      </c>
      <c r="G94">
        <v>10344.095689026757</v>
      </c>
      <c r="H94">
        <v>10357.37160707411</v>
      </c>
      <c r="I94">
        <v>1044.2719624235217</v>
      </c>
      <c r="J94">
        <v>582.49031106261248</v>
      </c>
      <c r="K94">
        <v>474.29646075626647</v>
      </c>
      <c r="L94">
        <v>1</v>
      </c>
      <c r="N94">
        <v>0.41759555462329312</v>
      </c>
      <c r="O94">
        <v>9</v>
      </c>
      <c r="P94">
        <v>7.055667326598067E-3</v>
      </c>
      <c r="Q94" t="s">
        <v>15</v>
      </c>
    </row>
    <row r="95" spans="1:17" x14ac:dyDescent="0.35">
      <c r="A95">
        <v>3</v>
      </c>
      <c r="B95">
        <v>100</v>
      </c>
      <c r="C95">
        <v>4000</v>
      </c>
      <c r="D95">
        <v>2</v>
      </c>
      <c r="E95">
        <v>26856.420859144964</v>
      </c>
      <c r="F95">
        <v>4000</v>
      </c>
      <c r="G95">
        <v>10370.625934203194</v>
      </c>
      <c r="H95">
        <v>10386.117867588024</v>
      </c>
      <c r="I95">
        <v>1042.8930948337388</v>
      </c>
      <c r="J95">
        <v>582.49031106261248</v>
      </c>
      <c r="K95">
        <v>474.29365145736199</v>
      </c>
      <c r="L95">
        <v>1</v>
      </c>
      <c r="N95">
        <v>0.39885700683714642</v>
      </c>
      <c r="O95">
        <v>9</v>
      </c>
      <c r="P95">
        <v>2.3450194449878268E-3</v>
      </c>
      <c r="Q95" t="s">
        <v>15</v>
      </c>
    </row>
    <row r="96" spans="1:17" x14ac:dyDescent="0.35">
      <c r="A96">
        <v>3</v>
      </c>
      <c r="B96">
        <v>100</v>
      </c>
      <c r="C96">
        <v>8000</v>
      </c>
      <c r="D96">
        <v>1</v>
      </c>
      <c r="E96">
        <v>30802.520387200751</v>
      </c>
      <c r="F96">
        <v>8000</v>
      </c>
      <c r="G96">
        <v>10344.095689026757</v>
      </c>
      <c r="H96">
        <v>10357.37160707411</v>
      </c>
      <c r="I96">
        <v>1044.2700809237508</v>
      </c>
      <c r="J96">
        <v>582.49031106261248</v>
      </c>
      <c r="K96">
        <v>474.29269911345693</v>
      </c>
      <c r="L96">
        <v>1</v>
      </c>
      <c r="N96">
        <v>0.41759555462329312</v>
      </c>
      <c r="O96">
        <v>5</v>
      </c>
      <c r="P96">
        <v>6.009577395726628E-3</v>
      </c>
      <c r="Q96" t="s">
        <v>15</v>
      </c>
    </row>
    <row r="97" spans="1:17" x14ac:dyDescent="0.35">
      <c r="A97">
        <v>3</v>
      </c>
      <c r="B97">
        <v>100</v>
      </c>
      <c r="C97">
        <v>8000</v>
      </c>
      <c r="D97">
        <v>2</v>
      </c>
      <c r="E97">
        <v>30856.419422238196</v>
      </c>
      <c r="F97">
        <v>8000</v>
      </c>
      <c r="G97">
        <v>10370.625934203194</v>
      </c>
      <c r="H97">
        <v>10386.117867588024</v>
      </c>
      <c r="I97">
        <v>1042.8926119536391</v>
      </c>
      <c r="J97">
        <v>582.49031106261248</v>
      </c>
      <c r="K97">
        <v>474.29269743089816</v>
      </c>
      <c r="L97">
        <v>1</v>
      </c>
      <c r="N97">
        <v>0.39885700683714642</v>
      </c>
      <c r="O97">
        <v>7</v>
      </c>
      <c r="P97">
        <v>2.0387875643037056E-3</v>
      </c>
      <c r="Q97" t="s">
        <v>15</v>
      </c>
    </row>
    <row r="98" spans="1:17" x14ac:dyDescent="0.35">
      <c r="A98">
        <v>4</v>
      </c>
      <c r="B98">
        <v>10</v>
      </c>
      <c r="C98">
        <v>1000</v>
      </c>
      <c r="D98">
        <v>1</v>
      </c>
      <c r="E98">
        <v>21801.987492012871</v>
      </c>
      <c r="F98">
        <v>5000</v>
      </c>
      <c r="G98">
        <v>7310.4532055060145</v>
      </c>
      <c r="H98">
        <v>5443.3095068683106</v>
      </c>
      <c r="I98">
        <v>2372.3387191839347</v>
      </c>
      <c r="J98">
        <v>606.80188980729213</v>
      </c>
      <c r="K98">
        <v>1069.0841706474544</v>
      </c>
      <c r="L98">
        <v>5</v>
      </c>
      <c r="N98">
        <v>0.80938679653688961</v>
      </c>
      <c r="O98">
        <v>7</v>
      </c>
      <c r="P98">
        <v>8.6995020612516995E-3</v>
      </c>
      <c r="Q98" t="s">
        <v>15</v>
      </c>
    </row>
    <row r="99" spans="1:17" x14ac:dyDescent="0.35">
      <c r="A99">
        <v>4</v>
      </c>
      <c r="B99">
        <v>10</v>
      </c>
      <c r="C99">
        <v>1000</v>
      </c>
      <c r="D99">
        <v>2</v>
      </c>
      <c r="E99">
        <v>21656.45847774819</v>
      </c>
      <c r="F99">
        <v>4000</v>
      </c>
      <c r="G99">
        <v>8607.4910389700672</v>
      </c>
      <c r="H99">
        <v>5447.0782873011458</v>
      </c>
      <c r="I99">
        <v>2044.7103305482674</v>
      </c>
      <c r="J99">
        <v>606.80188980729235</v>
      </c>
      <c r="K99">
        <v>950.3769311216397</v>
      </c>
      <c r="L99">
        <v>4</v>
      </c>
      <c r="N99">
        <v>0.84359546197059199</v>
      </c>
      <c r="O99">
        <v>9</v>
      </c>
      <c r="P99">
        <v>8.9666276289132422E-3</v>
      </c>
      <c r="Q99" t="s">
        <v>15</v>
      </c>
    </row>
    <row r="100" spans="1:17" x14ac:dyDescent="0.35">
      <c r="A100">
        <v>4</v>
      </c>
      <c r="B100">
        <v>10</v>
      </c>
      <c r="C100">
        <v>2000</v>
      </c>
      <c r="D100">
        <v>1</v>
      </c>
      <c r="E100">
        <v>25941.064472423906</v>
      </c>
      <c r="F100">
        <v>8000</v>
      </c>
      <c r="G100">
        <v>8549.7458038206223</v>
      </c>
      <c r="H100">
        <v>5707.1242596361362</v>
      </c>
      <c r="I100">
        <v>2121.7167018162431</v>
      </c>
      <c r="J100">
        <v>606.80188980729235</v>
      </c>
      <c r="K100">
        <v>955.67581734356929</v>
      </c>
      <c r="L100">
        <v>4</v>
      </c>
      <c r="N100">
        <v>0.84861443504476686</v>
      </c>
      <c r="O100">
        <v>5</v>
      </c>
      <c r="P100">
        <v>7.7768277687519519E-3</v>
      </c>
      <c r="Q100" t="s">
        <v>15</v>
      </c>
    </row>
    <row r="101" spans="1:17" x14ac:dyDescent="0.35">
      <c r="A101">
        <v>4</v>
      </c>
      <c r="B101">
        <v>10</v>
      </c>
      <c r="C101">
        <v>2000</v>
      </c>
      <c r="D101">
        <v>2</v>
      </c>
      <c r="E101">
        <v>25651.800263991983</v>
      </c>
      <c r="F101">
        <v>8000</v>
      </c>
      <c r="G101">
        <v>8604.2214326143348</v>
      </c>
      <c r="H101">
        <v>5443.8086809454135</v>
      </c>
      <c r="I101">
        <v>2046.0534340859224</v>
      </c>
      <c r="J101">
        <v>606.80188980729235</v>
      </c>
      <c r="K101">
        <v>950.91482653929552</v>
      </c>
      <c r="L101">
        <v>4</v>
      </c>
      <c r="N101">
        <v>0.84308909416410083</v>
      </c>
      <c r="O101">
        <v>8</v>
      </c>
      <c r="P101">
        <v>9.2592331664866565E-3</v>
      </c>
      <c r="Q101" t="s">
        <v>15</v>
      </c>
    </row>
    <row r="102" spans="1:17" x14ac:dyDescent="0.35">
      <c r="A102">
        <v>4</v>
      </c>
      <c r="B102">
        <v>10</v>
      </c>
      <c r="C102">
        <v>4000</v>
      </c>
      <c r="D102">
        <v>1</v>
      </c>
      <c r="E102">
        <v>30823.322653653137</v>
      </c>
      <c r="F102">
        <v>8000</v>
      </c>
      <c r="G102">
        <v>13781.065530498659</v>
      </c>
      <c r="H102">
        <v>6264.5642706993085</v>
      </c>
      <c r="I102">
        <v>1497.0664169753957</v>
      </c>
      <c r="J102">
        <v>606.80188980729224</v>
      </c>
      <c r="K102">
        <v>673.82454567245588</v>
      </c>
      <c r="L102">
        <v>2</v>
      </c>
      <c r="N102">
        <v>0.93150235171505902</v>
      </c>
      <c r="O102">
        <v>4</v>
      </c>
      <c r="P102">
        <v>8.5317414469919806E-3</v>
      </c>
      <c r="Q102" t="s">
        <v>15</v>
      </c>
    </row>
    <row r="103" spans="1:17" x14ac:dyDescent="0.35">
      <c r="A103">
        <v>4</v>
      </c>
      <c r="B103">
        <v>10</v>
      </c>
      <c r="C103">
        <v>4000</v>
      </c>
      <c r="D103">
        <v>2</v>
      </c>
      <c r="E103">
        <v>30256.821254415816</v>
      </c>
      <c r="F103">
        <v>8000</v>
      </c>
      <c r="G103">
        <v>13535.539584819879</v>
      </c>
      <c r="H103">
        <v>5989.1657032704015</v>
      </c>
      <c r="I103">
        <v>1450.0971420848446</v>
      </c>
      <c r="J103">
        <v>606.80188980729201</v>
      </c>
      <c r="K103">
        <v>675.21693443329684</v>
      </c>
      <c r="L103">
        <v>2</v>
      </c>
      <c r="N103">
        <v>0.92754918174163781</v>
      </c>
      <c r="O103">
        <v>5</v>
      </c>
      <c r="P103">
        <v>8.8362818073870197E-3</v>
      </c>
      <c r="Q103" t="s">
        <v>15</v>
      </c>
    </row>
    <row r="104" spans="1:17" x14ac:dyDescent="0.35">
      <c r="A104">
        <v>4</v>
      </c>
      <c r="B104">
        <v>10</v>
      </c>
      <c r="C104">
        <v>8000</v>
      </c>
      <c r="D104">
        <v>1</v>
      </c>
      <c r="E104">
        <v>35823.322263549868</v>
      </c>
      <c r="F104">
        <v>8000</v>
      </c>
      <c r="G104">
        <v>19078.507926690228</v>
      </c>
      <c r="H104">
        <v>6595.1475641775478</v>
      </c>
      <c r="I104">
        <v>1063.7280264004803</v>
      </c>
      <c r="J104">
        <v>606.80188980729201</v>
      </c>
      <c r="K104">
        <v>479.13685647399927</v>
      </c>
      <c r="L104">
        <v>1</v>
      </c>
      <c r="N104">
        <v>0.98065806343039497</v>
      </c>
      <c r="O104">
        <v>3</v>
      </c>
      <c r="P104">
        <v>8.4893004628855042E-3</v>
      </c>
      <c r="Q104" t="s">
        <v>15</v>
      </c>
    </row>
    <row r="105" spans="1:17" x14ac:dyDescent="0.35">
      <c r="A105">
        <v>4</v>
      </c>
      <c r="B105">
        <v>10</v>
      </c>
      <c r="C105">
        <v>8000</v>
      </c>
      <c r="D105">
        <v>2</v>
      </c>
      <c r="E105">
        <v>35633.005583362006</v>
      </c>
      <c r="F105">
        <v>8000</v>
      </c>
      <c r="G105">
        <v>19226.539057224076</v>
      </c>
      <c r="H105">
        <v>6293.3373581786764</v>
      </c>
      <c r="I105">
        <v>1027.2020789277833</v>
      </c>
      <c r="J105">
        <v>606.80188980729201</v>
      </c>
      <c r="K105">
        <v>479.1251992244201</v>
      </c>
      <c r="L105">
        <v>1</v>
      </c>
      <c r="N105">
        <v>0.97465660598022752</v>
      </c>
      <c r="O105">
        <v>2</v>
      </c>
      <c r="P105">
        <v>8.719531345854176E-3</v>
      </c>
      <c r="Q105" t="s">
        <v>15</v>
      </c>
    </row>
    <row r="106" spans="1:17" x14ac:dyDescent="0.35">
      <c r="A106">
        <v>4</v>
      </c>
      <c r="B106">
        <v>40</v>
      </c>
      <c r="C106">
        <v>1000</v>
      </c>
      <c r="D106">
        <v>1</v>
      </c>
      <c r="E106">
        <v>21294.260493113328</v>
      </c>
      <c r="F106">
        <v>4000</v>
      </c>
      <c r="G106">
        <v>6836.0535549942342</v>
      </c>
      <c r="H106">
        <v>6770.1816188350895</v>
      </c>
      <c r="I106">
        <v>2124.3368139376071</v>
      </c>
      <c r="J106">
        <v>606.80188980729224</v>
      </c>
      <c r="K106">
        <v>956.88661553931263</v>
      </c>
      <c r="L106">
        <v>4</v>
      </c>
      <c r="N106">
        <v>0.60522425638831967</v>
      </c>
      <c r="O106">
        <v>9</v>
      </c>
      <c r="P106">
        <v>2.7484508239249846E-3</v>
      </c>
      <c r="Q106" t="s">
        <v>15</v>
      </c>
    </row>
    <row r="107" spans="1:17" x14ac:dyDescent="0.35">
      <c r="A107">
        <v>4</v>
      </c>
      <c r="B107">
        <v>40</v>
      </c>
      <c r="C107">
        <v>1000</v>
      </c>
      <c r="D107">
        <v>2</v>
      </c>
      <c r="E107">
        <v>21039.220394587021</v>
      </c>
      <c r="F107">
        <v>4000</v>
      </c>
      <c r="G107">
        <v>6850.873806225487</v>
      </c>
      <c r="H107">
        <v>6579.9110600178628</v>
      </c>
      <c r="I107">
        <v>2047.9342024493369</v>
      </c>
      <c r="J107">
        <v>606.80188980729224</v>
      </c>
      <c r="K107">
        <v>953.69943608702476</v>
      </c>
      <c r="L107">
        <v>4</v>
      </c>
      <c r="N107">
        <v>0.61415319147124592</v>
      </c>
      <c r="O107">
        <v>15</v>
      </c>
      <c r="P107">
        <v>6.8978384182176609E-3</v>
      </c>
      <c r="Q107" t="s">
        <v>15</v>
      </c>
    </row>
    <row r="108" spans="1:17" x14ac:dyDescent="0.35">
      <c r="A108">
        <v>4</v>
      </c>
      <c r="B108">
        <v>40</v>
      </c>
      <c r="C108">
        <v>2000</v>
      </c>
      <c r="D108">
        <v>1</v>
      </c>
      <c r="E108">
        <v>24762.706508478979</v>
      </c>
      <c r="F108">
        <v>4000</v>
      </c>
      <c r="G108">
        <v>9490.7377210223276</v>
      </c>
      <c r="H108">
        <v>8494.2702513011936</v>
      </c>
      <c r="I108">
        <v>1497.0688551683356</v>
      </c>
      <c r="J108">
        <v>606.80188980729224</v>
      </c>
      <c r="K108">
        <v>673.82779117985729</v>
      </c>
      <c r="L108">
        <v>2</v>
      </c>
      <c r="N108">
        <v>0.75935014536430778</v>
      </c>
      <c r="O108">
        <v>11</v>
      </c>
      <c r="P108">
        <v>3.2625217258827404E-5</v>
      </c>
      <c r="Q108" t="s">
        <v>15</v>
      </c>
    </row>
    <row r="109" spans="1:17" x14ac:dyDescent="0.35">
      <c r="A109">
        <v>4</v>
      </c>
      <c r="B109">
        <v>40</v>
      </c>
      <c r="C109">
        <v>2000</v>
      </c>
      <c r="D109">
        <v>2</v>
      </c>
      <c r="E109">
        <v>24225.500912135733</v>
      </c>
      <c r="F109">
        <v>4000.000917212124</v>
      </c>
      <c r="G109">
        <v>9332.2261403780103</v>
      </c>
      <c r="H109">
        <v>8164.1494921337171</v>
      </c>
      <c r="I109">
        <v>1448.4973439145508</v>
      </c>
      <c r="J109">
        <v>606.80188988680595</v>
      </c>
      <c r="K109">
        <v>673.8251286104678</v>
      </c>
      <c r="L109">
        <v>2</v>
      </c>
      <c r="N109">
        <v>0.76202223360419541</v>
      </c>
      <c r="O109">
        <v>11</v>
      </c>
      <c r="P109">
        <v>6.1273375167068605E-3</v>
      </c>
      <c r="Q109" t="s">
        <v>15</v>
      </c>
    </row>
    <row r="110" spans="1:17" x14ac:dyDescent="0.35">
      <c r="A110">
        <v>4</v>
      </c>
      <c r="B110">
        <v>40</v>
      </c>
      <c r="C110">
        <v>4000</v>
      </c>
      <c r="D110">
        <v>1</v>
      </c>
      <c r="E110">
        <v>28240.611968112127</v>
      </c>
      <c r="F110">
        <v>4000</v>
      </c>
      <c r="G110">
        <v>12280.826563403838</v>
      </c>
      <c r="H110">
        <v>9810.146515062861</v>
      </c>
      <c r="I110">
        <v>1063.7211125630465</v>
      </c>
      <c r="J110">
        <v>606.80188980729201</v>
      </c>
      <c r="K110">
        <v>479.11588727495905</v>
      </c>
      <c r="L110">
        <v>1</v>
      </c>
      <c r="N110">
        <v>0.87698365626135044</v>
      </c>
      <c r="O110">
        <v>3</v>
      </c>
      <c r="P110">
        <v>7.9646364857339849E-3</v>
      </c>
      <c r="Q110" t="s">
        <v>15</v>
      </c>
    </row>
    <row r="111" spans="1:17" x14ac:dyDescent="0.35">
      <c r="A111">
        <v>4</v>
      </c>
      <c r="B111">
        <v>40</v>
      </c>
      <c r="C111">
        <v>4000</v>
      </c>
      <c r="D111">
        <v>2</v>
      </c>
      <c r="E111">
        <v>27639.306096812175</v>
      </c>
      <c r="F111">
        <v>4000</v>
      </c>
      <c r="G111">
        <v>12233.257256370416</v>
      </c>
      <c r="H111">
        <v>9292.9404318695288</v>
      </c>
      <c r="I111">
        <v>1027.1933026996569</v>
      </c>
      <c r="J111">
        <v>606.80188980729201</v>
      </c>
      <c r="K111">
        <v>479.11321606516719</v>
      </c>
      <c r="L111">
        <v>1</v>
      </c>
      <c r="N111">
        <v>0.8673808767818445</v>
      </c>
      <c r="O111">
        <v>6</v>
      </c>
      <c r="P111">
        <v>7.661905258521489E-3</v>
      </c>
      <c r="Q111" t="s">
        <v>15</v>
      </c>
    </row>
    <row r="112" spans="1:17" x14ac:dyDescent="0.35">
      <c r="A112">
        <v>4</v>
      </c>
      <c r="B112">
        <v>40</v>
      </c>
      <c r="C112">
        <v>8000</v>
      </c>
      <c r="D112">
        <v>1</v>
      </c>
      <c r="E112">
        <v>32240.607047693855</v>
      </c>
      <c r="F112">
        <v>8000</v>
      </c>
      <c r="G112">
        <v>12280.826563403838</v>
      </c>
      <c r="H112">
        <v>9810.146515062861</v>
      </c>
      <c r="I112">
        <v>1063.719890770868</v>
      </c>
      <c r="J112">
        <v>606.80188980729201</v>
      </c>
      <c r="K112">
        <v>479.11218864886268</v>
      </c>
      <c r="L112">
        <v>1</v>
      </c>
      <c r="N112">
        <v>0.87698365626135044</v>
      </c>
      <c r="O112">
        <v>6</v>
      </c>
      <c r="P112">
        <v>8.9048669315233489E-3</v>
      </c>
      <c r="Q112" t="s">
        <v>15</v>
      </c>
    </row>
    <row r="113" spans="1:17" x14ac:dyDescent="0.35">
      <c r="A113">
        <v>4</v>
      </c>
      <c r="B113">
        <v>40</v>
      </c>
      <c r="C113">
        <v>8000</v>
      </c>
      <c r="D113">
        <v>2</v>
      </c>
      <c r="E113">
        <v>31809.711531066438</v>
      </c>
      <c r="F113">
        <v>8000</v>
      </c>
      <c r="G113">
        <v>12413.241452733795</v>
      </c>
      <c r="H113">
        <v>9283.3409103731537</v>
      </c>
      <c r="I113">
        <v>1027.2020789277833</v>
      </c>
      <c r="J113">
        <v>606.80188980729201</v>
      </c>
      <c r="K113">
        <v>479.1251992244201</v>
      </c>
      <c r="L113">
        <v>1</v>
      </c>
      <c r="N113">
        <v>0.86648488036033977</v>
      </c>
      <c r="O113">
        <v>3</v>
      </c>
      <c r="P113">
        <v>5.3570746678164097E-3</v>
      </c>
      <c r="Q113" t="s">
        <v>15</v>
      </c>
    </row>
    <row r="114" spans="1:17" x14ac:dyDescent="0.35">
      <c r="A114">
        <v>4</v>
      </c>
      <c r="B114">
        <v>70</v>
      </c>
      <c r="C114">
        <v>1000</v>
      </c>
      <c r="D114">
        <v>1</v>
      </c>
      <c r="E114">
        <v>21349.63814025699</v>
      </c>
      <c r="F114">
        <v>4000</v>
      </c>
      <c r="G114">
        <v>6801.7768815344134</v>
      </c>
      <c r="H114">
        <v>6863.3763365758405</v>
      </c>
      <c r="I114">
        <v>2122.4584897481836</v>
      </c>
      <c r="J114">
        <v>606.80188980729224</v>
      </c>
      <c r="K114">
        <v>955.22454259138249</v>
      </c>
      <c r="L114">
        <v>4</v>
      </c>
      <c r="N114">
        <v>0.45992280125938295</v>
      </c>
      <c r="O114">
        <v>8</v>
      </c>
      <c r="P114">
        <v>6.2464229673307291E-3</v>
      </c>
      <c r="Q114" t="s">
        <v>15</v>
      </c>
    </row>
    <row r="115" spans="1:17" x14ac:dyDescent="0.35">
      <c r="A115">
        <v>4</v>
      </c>
      <c r="B115">
        <v>70</v>
      </c>
      <c r="C115">
        <v>1000</v>
      </c>
      <c r="D115">
        <v>2</v>
      </c>
      <c r="E115">
        <v>20957.78590654421</v>
      </c>
      <c r="F115">
        <v>4000</v>
      </c>
      <c r="G115">
        <v>6650.2834862288209</v>
      </c>
      <c r="H115">
        <v>6699.0977640856836</v>
      </c>
      <c r="I115">
        <v>2048.8142525056269</v>
      </c>
      <c r="J115">
        <v>606.80188980729224</v>
      </c>
      <c r="K115">
        <v>952.788513916959</v>
      </c>
      <c r="L115">
        <v>4</v>
      </c>
      <c r="N115">
        <v>0.47142399562817261</v>
      </c>
      <c r="O115">
        <v>11</v>
      </c>
      <c r="P115">
        <v>4.9472441958307847E-3</v>
      </c>
      <c r="Q115" t="s">
        <v>15</v>
      </c>
    </row>
    <row r="116" spans="1:17" x14ac:dyDescent="0.35">
      <c r="A116">
        <v>4</v>
      </c>
      <c r="B116">
        <v>70</v>
      </c>
      <c r="C116">
        <v>2000</v>
      </c>
      <c r="D116">
        <v>1</v>
      </c>
      <c r="E116">
        <v>24720.333406425121</v>
      </c>
      <c r="F116">
        <v>4000</v>
      </c>
      <c r="G116">
        <v>9008.7787625853016</v>
      </c>
      <c r="H116">
        <v>8929.4094115328517</v>
      </c>
      <c r="I116">
        <v>1500.1286170848205</v>
      </c>
      <c r="J116">
        <v>606.80188980729201</v>
      </c>
      <c r="K116">
        <v>675.21472541488959</v>
      </c>
      <c r="L116">
        <v>2</v>
      </c>
      <c r="N116">
        <v>0.59837007163051792</v>
      </c>
      <c r="O116">
        <v>8</v>
      </c>
      <c r="P116">
        <v>9.2395299611389113E-3</v>
      </c>
      <c r="Q116" t="s">
        <v>15</v>
      </c>
    </row>
    <row r="117" spans="1:17" x14ac:dyDescent="0.35">
      <c r="A117">
        <v>4</v>
      </c>
      <c r="B117">
        <v>70</v>
      </c>
      <c r="C117">
        <v>2000</v>
      </c>
      <c r="D117">
        <v>2</v>
      </c>
      <c r="E117">
        <v>24103.66698729619</v>
      </c>
      <c r="F117">
        <v>4000</v>
      </c>
      <c r="G117">
        <v>8749.7841205365276</v>
      </c>
      <c r="H117">
        <v>8621.7679879352982</v>
      </c>
      <c r="I117">
        <v>1450.0964045703577</v>
      </c>
      <c r="J117">
        <v>606.80188980729201</v>
      </c>
      <c r="K117">
        <v>675.21658444670288</v>
      </c>
      <c r="L117">
        <v>2</v>
      </c>
      <c r="N117">
        <v>0.60672473479065092</v>
      </c>
      <c r="O117">
        <v>31</v>
      </c>
      <c r="P117">
        <v>7.5382576661388043E-3</v>
      </c>
      <c r="Q117" t="s">
        <v>15</v>
      </c>
    </row>
    <row r="118" spans="1:17" x14ac:dyDescent="0.35">
      <c r="A118">
        <v>4</v>
      </c>
      <c r="B118">
        <v>70</v>
      </c>
      <c r="C118">
        <v>4000</v>
      </c>
      <c r="D118">
        <v>1</v>
      </c>
      <c r="E118">
        <v>27908.297660437122</v>
      </c>
      <c r="F118">
        <v>4000</v>
      </c>
      <c r="G118">
        <v>11017.726258751625</v>
      </c>
      <c r="H118">
        <v>10740.924210666692</v>
      </c>
      <c r="I118">
        <v>1063.723574194122</v>
      </c>
      <c r="J118">
        <v>606.80188980729201</v>
      </c>
      <c r="K118">
        <v>479.12172701718828</v>
      </c>
      <c r="L118">
        <v>1</v>
      </c>
      <c r="N118">
        <v>0.71976177741538949</v>
      </c>
      <c r="O118">
        <v>6</v>
      </c>
      <c r="P118">
        <v>4.7989959434741238E-3</v>
      </c>
      <c r="Q118" t="s">
        <v>15</v>
      </c>
    </row>
    <row r="119" spans="1:17" x14ac:dyDescent="0.35">
      <c r="A119">
        <v>4</v>
      </c>
      <c r="B119">
        <v>70</v>
      </c>
      <c r="C119">
        <v>4000</v>
      </c>
      <c r="D119">
        <v>2</v>
      </c>
      <c r="E119">
        <v>27335.010295759494</v>
      </c>
      <c r="F119">
        <v>4000</v>
      </c>
      <c r="G119">
        <v>10904.971188571222</v>
      </c>
      <c r="H119">
        <v>10316.909939228781</v>
      </c>
      <c r="I119">
        <v>1027.2020789277833</v>
      </c>
      <c r="J119">
        <v>606.80188980729201</v>
      </c>
      <c r="K119">
        <v>479.1251992244201</v>
      </c>
      <c r="L119">
        <v>1</v>
      </c>
      <c r="N119">
        <v>0.72601402119574021</v>
      </c>
      <c r="O119">
        <v>5</v>
      </c>
      <c r="P119">
        <v>6.5512414127607563E-3</v>
      </c>
      <c r="Q119" t="s">
        <v>15</v>
      </c>
    </row>
    <row r="120" spans="1:17" x14ac:dyDescent="0.35">
      <c r="A120">
        <v>4</v>
      </c>
      <c r="B120">
        <v>70</v>
      </c>
      <c r="C120">
        <v>8000</v>
      </c>
      <c r="D120">
        <v>1</v>
      </c>
      <c r="E120">
        <v>31908.289351426087</v>
      </c>
      <c r="F120">
        <v>8000</v>
      </c>
      <c r="G120">
        <v>11017.726258751625</v>
      </c>
      <c r="H120">
        <v>10740.924210666692</v>
      </c>
      <c r="I120">
        <v>1063.7211948577569</v>
      </c>
      <c r="J120">
        <v>606.80188980729201</v>
      </c>
      <c r="K120">
        <v>479.11579734267821</v>
      </c>
      <c r="L120">
        <v>1</v>
      </c>
      <c r="N120">
        <v>0.71976177741538949</v>
      </c>
      <c r="O120">
        <v>4</v>
      </c>
      <c r="P120">
        <v>6.4747586844354291E-3</v>
      </c>
      <c r="Q120" t="s">
        <v>15</v>
      </c>
    </row>
    <row r="121" spans="1:17" x14ac:dyDescent="0.35">
      <c r="A121">
        <v>4</v>
      </c>
      <c r="B121">
        <v>70</v>
      </c>
      <c r="C121">
        <v>8000</v>
      </c>
      <c r="D121">
        <v>2</v>
      </c>
      <c r="E121">
        <v>31335.010295759486</v>
      </c>
      <c r="F121">
        <v>8000</v>
      </c>
      <c r="G121">
        <v>10904.971188571222</v>
      </c>
      <c r="H121">
        <v>10316.909939228781</v>
      </c>
      <c r="I121">
        <v>1027.2020789277833</v>
      </c>
      <c r="J121">
        <v>606.80188980729201</v>
      </c>
      <c r="K121">
        <v>479.1251992244201</v>
      </c>
      <c r="L121">
        <v>1</v>
      </c>
      <c r="N121">
        <v>0.72601402119574021</v>
      </c>
      <c r="O121">
        <v>4</v>
      </c>
      <c r="P121">
        <v>7.9690465236568579E-3</v>
      </c>
      <c r="Q121" t="s">
        <v>15</v>
      </c>
    </row>
    <row r="122" spans="1:17" x14ac:dyDescent="0.35">
      <c r="A122">
        <v>4</v>
      </c>
      <c r="B122">
        <v>100</v>
      </c>
      <c r="C122">
        <v>1000</v>
      </c>
      <c r="D122">
        <v>1</v>
      </c>
      <c r="E122">
        <v>21308.806979439007</v>
      </c>
      <c r="F122">
        <v>4000</v>
      </c>
      <c r="G122">
        <v>6784.7117655872862</v>
      </c>
      <c r="H122">
        <v>6837.5072254699844</v>
      </c>
      <c r="I122">
        <v>2123.7082631614644</v>
      </c>
      <c r="J122">
        <v>606.80188980729224</v>
      </c>
      <c r="K122">
        <v>956.0778354129252</v>
      </c>
      <c r="L122">
        <v>4</v>
      </c>
      <c r="N122">
        <v>0.25887900383011353</v>
      </c>
      <c r="O122">
        <v>20</v>
      </c>
      <c r="P122">
        <v>5.329324586790282E-3</v>
      </c>
      <c r="Q122" t="s">
        <v>15</v>
      </c>
    </row>
    <row r="123" spans="1:17" x14ac:dyDescent="0.35">
      <c r="A123">
        <v>4</v>
      </c>
      <c r="B123">
        <v>100</v>
      </c>
      <c r="C123">
        <v>1000</v>
      </c>
      <c r="D123">
        <v>2</v>
      </c>
      <c r="E123">
        <v>21006.728463586387</v>
      </c>
      <c r="F123">
        <v>4000</v>
      </c>
      <c r="G123">
        <v>6670.6186010904594</v>
      </c>
      <c r="H123">
        <v>6727.5544127152352</v>
      </c>
      <c r="I123">
        <v>2046.6514169857032</v>
      </c>
      <c r="J123">
        <v>606.80188980729224</v>
      </c>
      <c r="K123">
        <v>955.10214298751328</v>
      </c>
      <c r="L123">
        <v>4</v>
      </c>
      <c r="N123">
        <v>0.25794601158244224</v>
      </c>
      <c r="O123">
        <v>20</v>
      </c>
      <c r="P123">
        <v>6.7246292259216089E-3</v>
      </c>
      <c r="Q123" t="s">
        <v>15</v>
      </c>
    </row>
    <row r="124" spans="1:17" x14ac:dyDescent="0.35">
      <c r="A124">
        <v>4</v>
      </c>
      <c r="B124">
        <v>100</v>
      </c>
      <c r="C124">
        <v>2000</v>
      </c>
      <c r="D124">
        <v>1</v>
      </c>
      <c r="E124">
        <v>24683.215473616852</v>
      </c>
      <c r="F124">
        <v>4000</v>
      </c>
      <c r="G124">
        <v>8934.7908888333695</v>
      </c>
      <c r="H124">
        <v>8967.1613502894179</v>
      </c>
      <c r="I124">
        <v>1499.3440930563474</v>
      </c>
      <c r="J124">
        <v>606.80188980729201</v>
      </c>
      <c r="K124">
        <v>675.11725163036431</v>
      </c>
      <c r="L124">
        <v>2</v>
      </c>
      <c r="N124">
        <v>0.33951112898272007</v>
      </c>
      <c r="O124">
        <v>14</v>
      </c>
      <c r="P124">
        <v>1.3852372708075414E-3</v>
      </c>
      <c r="Q124" t="s">
        <v>15</v>
      </c>
    </row>
    <row r="125" spans="1:17" x14ac:dyDescent="0.35">
      <c r="A125">
        <v>4</v>
      </c>
      <c r="B125">
        <v>100</v>
      </c>
      <c r="C125">
        <v>2000</v>
      </c>
      <c r="D125">
        <v>2</v>
      </c>
      <c r="E125">
        <v>24167.039932931722</v>
      </c>
      <c r="F125">
        <v>4000</v>
      </c>
      <c r="G125">
        <v>8709.1962993098095</v>
      </c>
      <c r="H125">
        <v>8728.703727463022</v>
      </c>
      <c r="I125">
        <v>1448.5018032326018</v>
      </c>
      <c r="J125">
        <v>606.80188980729224</v>
      </c>
      <c r="K125">
        <v>673.83621311911406</v>
      </c>
      <c r="L125">
        <v>2</v>
      </c>
      <c r="N125">
        <v>0.33467351947810797</v>
      </c>
      <c r="O125">
        <v>12</v>
      </c>
      <c r="P125">
        <v>8.0390582198687256E-3</v>
      </c>
      <c r="Q125" t="s">
        <v>15</v>
      </c>
    </row>
    <row r="126" spans="1:17" x14ac:dyDescent="0.35">
      <c r="A126">
        <v>4</v>
      </c>
      <c r="B126">
        <v>100</v>
      </c>
      <c r="C126">
        <v>4000</v>
      </c>
      <c r="D126">
        <v>1</v>
      </c>
      <c r="E126">
        <v>27888.466458746494</v>
      </c>
      <c r="F126">
        <v>4000</v>
      </c>
      <c r="G126">
        <v>10861.873642253273</v>
      </c>
      <c r="H126">
        <v>10876.956745382273</v>
      </c>
      <c r="I126">
        <v>1063.7202902245722</v>
      </c>
      <c r="J126">
        <v>606.80188980729201</v>
      </c>
      <c r="K126">
        <v>479.1138910788286</v>
      </c>
      <c r="L126">
        <v>1</v>
      </c>
      <c r="N126">
        <v>0.41181904955928561</v>
      </c>
      <c r="O126">
        <v>3</v>
      </c>
      <c r="P126">
        <v>8.7020546806447097E-3</v>
      </c>
      <c r="Q126" t="s">
        <v>15</v>
      </c>
    </row>
    <row r="127" spans="1:17" x14ac:dyDescent="0.35">
      <c r="A127">
        <v>4</v>
      </c>
      <c r="B127">
        <v>100</v>
      </c>
      <c r="C127">
        <v>4000</v>
      </c>
      <c r="D127">
        <v>2</v>
      </c>
      <c r="E127">
        <v>27290.160648869351</v>
      </c>
      <c r="F127">
        <v>4000</v>
      </c>
      <c r="G127">
        <v>10581.623716078886</v>
      </c>
      <c r="H127">
        <v>10595.407764830978</v>
      </c>
      <c r="I127">
        <v>1027.2020789277833</v>
      </c>
      <c r="J127">
        <v>606.80188980729201</v>
      </c>
      <c r="K127">
        <v>479.1251992244201</v>
      </c>
      <c r="L127">
        <v>1</v>
      </c>
      <c r="N127">
        <v>0.40624616411310988</v>
      </c>
      <c r="O127">
        <v>5</v>
      </c>
      <c r="P127">
        <v>4.123363649684542E-3</v>
      </c>
      <c r="Q127" t="s">
        <v>15</v>
      </c>
    </row>
    <row r="128" spans="1:17" x14ac:dyDescent="0.35">
      <c r="A128">
        <v>4</v>
      </c>
      <c r="B128">
        <v>100</v>
      </c>
      <c r="C128">
        <v>8000</v>
      </c>
      <c r="D128">
        <v>1</v>
      </c>
      <c r="E128">
        <v>31888.490482115645</v>
      </c>
      <c r="F128">
        <v>8000</v>
      </c>
      <c r="G128">
        <v>10861.873642253273</v>
      </c>
      <c r="H128">
        <v>10876.956745382273</v>
      </c>
      <c r="I128">
        <v>1063.7249948306503</v>
      </c>
      <c r="J128">
        <v>606.80188980729201</v>
      </c>
      <c r="K128">
        <v>479.13320984192842</v>
      </c>
      <c r="L128">
        <v>1</v>
      </c>
      <c r="N128">
        <v>0.41181904955928561</v>
      </c>
      <c r="O128">
        <v>4</v>
      </c>
      <c r="P128">
        <v>9.00483819533026E-3</v>
      </c>
      <c r="Q128" t="s">
        <v>15</v>
      </c>
    </row>
    <row r="129" spans="1:17" x14ac:dyDescent="0.35">
      <c r="A129">
        <v>4</v>
      </c>
      <c r="B129">
        <v>100</v>
      </c>
      <c r="C129">
        <v>8000</v>
      </c>
      <c r="D129">
        <v>2</v>
      </c>
      <c r="E129">
        <v>31290.160648869343</v>
      </c>
      <c r="F129">
        <v>8000</v>
      </c>
      <c r="G129">
        <v>10581.623716078886</v>
      </c>
      <c r="H129">
        <v>10595.407764830978</v>
      </c>
      <c r="I129">
        <v>1027.2020789277833</v>
      </c>
      <c r="J129">
        <v>606.80188980729201</v>
      </c>
      <c r="K129">
        <v>479.1251992244201</v>
      </c>
      <c r="L129">
        <v>1</v>
      </c>
      <c r="N129">
        <v>0.40624616411310988</v>
      </c>
      <c r="O129">
        <v>4</v>
      </c>
      <c r="P129">
        <v>7.8289533732994222E-3</v>
      </c>
      <c r="Q129" t="s">
        <v>15</v>
      </c>
    </row>
    <row r="130" spans="1:17" x14ac:dyDescent="0.35">
      <c r="A130">
        <v>5</v>
      </c>
      <c r="B130">
        <v>10</v>
      </c>
      <c r="C130">
        <v>1000</v>
      </c>
      <c r="D130">
        <v>1</v>
      </c>
      <c r="E130">
        <v>22795.660549367942</v>
      </c>
      <c r="F130">
        <v>5000</v>
      </c>
      <c r="G130">
        <v>8237.310312516056</v>
      </c>
      <c r="H130">
        <v>5479.4460992571412</v>
      </c>
      <c r="I130">
        <v>2372.0228724485119</v>
      </c>
      <c r="J130">
        <v>613.87430120531883</v>
      </c>
      <c r="K130">
        <v>1093.0069639409417</v>
      </c>
      <c r="L130">
        <v>5</v>
      </c>
      <c r="N130">
        <v>0.80510941592717578</v>
      </c>
      <c r="O130">
        <v>25</v>
      </c>
      <c r="P130">
        <v>8.6111539742865333E-3</v>
      </c>
      <c r="Q130" t="s">
        <v>15</v>
      </c>
    </row>
    <row r="131" spans="1:17" x14ac:dyDescent="0.35">
      <c r="A131">
        <v>5</v>
      </c>
      <c r="B131">
        <v>10</v>
      </c>
      <c r="C131">
        <v>1000</v>
      </c>
      <c r="D131">
        <v>2</v>
      </c>
      <c r="E131">
        <v>22539.827227699636</v>
      </c>
      <c r="F131">
        <v>4000</v>
      </c>
      <c r="G131">
        <v>8709.7426562609162</v>
      </c>
      <c r="H131">
        <v>6133.2529497698242</v>
      </c>
      <c r="I131">
        <v>2106.1373280266844</v>
      </c>
      <c r="J131">
        <v>613.87430120531894</v>
      </c>
      <c r="K131">
        <v>976.81999243691143</v>
      </c>
      <c r="L131">
        <v>4</v>
      </c>
      <c r="N131">
        <v>0.87286780174106315</v>
      </c>
      <c r="O131">
        <v>15</v>
      </c>
      <c r="P131">
        <v>7.6300473182099038E-3</v>
      </c>
      <c r="Q131" t="s">
        <v>15</v>
      </c>
    </row>
    <row r="132" spans="1:17" x14ac:dyDescent="0.35">
      <c r="A132">
        <v>5</v>
      </c>
      <c r="B132">
        <v>10</v>
      </c>
      <c r="C132">
        <v>2000</v>
      </c>
      <c r="D132">
        <v>1</v>
      </c>
      <c r="E132">
        <v>26591.246384920905</v>
      </c>
      <c r="F132">
        <v>6000</v>
      </c>
      <c r="G132">
        <v>11001.395003950396</v>
      </c>
      <c r="H132">
        <v>6287.4628620422272</v>
      </c>
      <c r="I132">
        <v>1840.8907084597797</v>
      </c>
      <c r="J132">
        <v>613.87430120531894</v>
      </c>
      <c r="K132">
        <v>847.6235092631556</v>
      </c>
      <c r="L132">
        <v>3</v>
      </c>
      <c r="N132">
        <v>0.92383344243661869</v>
      </c>
      <c r="O132">
        <v>11</v>
      </c>
      <c r="P132">
        <v>9.1974048343968495E-3</v>
      </c>
      <c r="Q132" t="s">
        <v>15</v>
      </c>
    </row>
    <row r="133" spans="1:17" x14ac:dyDescent="0.35">
      <c r="A133">
        <v>5</v>
      </c>
      <c r="B133">
        <v>10</v>
      </c>
      <c r="C133">
        <v>2000</v>
      </c>
      <c r="D133">
        <v>2</v>
      </c>
      <c r="E133">
        <v>26211.940487323267</v>
      </c>
      <c r="F133">
        <v>6000</v>
      </c>
      <c r="G133">
        <v>10537.688606387799</v>
      </c>
      <c r="H133">
        <v>6390.007958001258</v>
      </c>
      <c r="I133">
        <v>1823.5693120931778</v>
      </c>
      <c r="J133">
        <v>613.87430120531894</v>
      </c>
      <c r="K133">
        <v>846.80030963584454</v>
      </c>
      <c r="L133">
        <v>3</v>
      </c>
      <c r="N133">
        <v>0.90940847297318494</v>
      </c>
      <c r="O133">
        <v>23</v>
      </c>
      <c r="P133">
        <v>9.4776659617120292E-3</v>
      </c>
      <c r="Q133" t="s">
        <v>15</v>
      </c>
    </row>
    <row r="134" spans="1:17" x14ac:dyDescent="0.35">
      <c r="A134">
        <v>5</v>
      </c>
      <c r="B134">
        <v>10</v>
      </c>
      <c r="C134">
        <v>4000</v>
      </c>
      <c r="D134">
        <v>1</v>
      </c>
      <c r="E134">
        <v>31146.751768627797</v>
      </c>
      <c r="F134">
        <v>8000</v>
      </c>
      <c r="G134">
        <v>14088.775685053104</v>
      </c>
      <c r="H134">
        <v>6274.1445489072894</v>
      </c>
      <c r="I134">
        <v>1483.5009694465211</v>
      </c>
      <c r="J134">
        <v>613.87430120531894</v>
      </c>
      <c r="K134">
        <v>686.45626401546679</v>
      </c>
      <c r="L134">
        <v>2</v>
      </c>
      <c r="N134">
        <v>0.9218765476857681</v>
      </c>
      <c r="O134">
        <v>8</v>
      </c>
      <c r="P134">
        <v>4.022482512927552E-3</v>
      </c>
      <c r="Q134" t="s">
        <v>15</v>
      </c>
    </row>
    <row r="135" spans="1:17" x14ac:dyDescent="0.35">
      <c r="A135">
        <v>5</v>
      </c>
      <c r="B135">
        <v>10</v>
      </c>
      <c r="C135">
        <v>4000</v>
      </c>
      <c r="D135">
        <v>2</v>
      </c>
      <c r="E135">
        <v>30316.746198604873</v>
      </c>
      <c r="F135">
        <v>8000.0005647971911</v>
      </c>
      <c r="G135">
        <v>12969.83320040189</v>
      </c>
      <c r="H135">
        <v>6556.1328882878306</v>
      </c>
      <c r="I135">
        <v>1487.2260896665705</v>
      </c>
      <c r="J135">
        <v>613.87430121217483</v>
      </c>
      <c r="K135">
        <v>689.6791542392167</v>
      </c>
      <c r="L135">
        <v>2</v>
      </c>
      <c r="N135">
        <v>0.93305090724490958</v>
      </c>
      <c r="O135">
        <v>35</v>
      </c>
      <c r="P135">
        <v>8.2176295941549689E-3</v>
      </c>
      <c r="Q135" t="s">
        <v>15</v>
      </c>
    </row>
    <row r="136" spans="1:17" x14ac:dyDescent="0.35">
      <c r="A136">
        <v>5</v>
      </c>
      <c r="B136">
        <v>10</v>
      </c>
      <c r="C136">
        <v>8000</v>
      </c>
      <c r="D136">
        <v>1</v>
      </c>
      <c r="E136">
        <v>35237.742375263442</v>
      </c>
      <c r="F136">
        <v>8000</v>
      </c>
      <c r="G136">
        <v>18548.127049727696</v>
      </c>
      <c r="H136">
        <v>6522.51955636815</v>
      </c>
      <c r="I136">
        <v>1062.897679781498</v>
      </c>
      <c r="J136">
        <v>613.87430120531894</v>
      </c>
      <c r="K136">
        <v>490.32378818072181</v>
      </c>
      <c r="L136">
        <v>1</v>
      </c>
      <c r="N136">
        <v>0.95837094028775605</v>
      </c>
      <c r="O136">
        <v>6</v>
      </c>
      <c r="P136">
        <v>2.961555397355581E-5</v>
      </c>
      <c r="Q136" t="s">
        <v>15</v>
      </c>
    </row>
    <row r="137" spans="1:17" x14ac:dyDescent="0.35">
      <c r="A137">
        <v>5</v>
      </c>
      <c r="B137">
        <v>10</v>
      </c>
      <c r="C137">
        <v>8000</v>
      </c>
      <c r="D137">
        <v>2</v>
      </c>
      <c r="E137">
        <v>34723.321869908177</v>
      </c>
      <c r="F137">
        <v>8000</v>
      </c>
      <c r="G137">
        <v>17861.024249178172</v>
      </c>
      <c r="H137">
        <v>6704.8287431158833</v>
      </c>
      <c r="I137">
        <v>1053.2695474626032</v>
      </c>
      <c r="J137">
        <v>613.87430120531894</v>
      </c>
      <c r="K137">
        <v>490.32502894600765</v>
      </c>
      <c r="L137">
        <v>1</v>
      </c>
      <c r="N137">
        <v>0.95421290691646643</v>
      </c>
      <c r="O137">
        <v>5</v>
      </c>
      <c r="P137">
        <v>1.8148400905916916E-3</v>
      </c>
      <c r="Q137" t="s">
        <v>15</v>
      </c>
    </row>
    <row r="138" spans="1:17" x14ac:dyDescent="0.35">
      <c r="A138">
        <v>5</v>
      </c>
      <c r="B138">
        <v>40</v>
      </c>
      <c r="C138">
        <v>1000</v>
      </c>
      <c r="D138">
        <v>1</v>
      </c>
      <c r="E138">
        <v>21990.240722327868</v>
      </c>
      <c r="F138">
        <v>4000</v>
      </c>
      <c r="G138">
        <v>7208.4006395735632</v>
      </c>
      <c r="H138">
        <v>7077.4718324750111</v>
      </c>
      <c r="I138">
        <v>2115.2628056898598</v>
      </c>
      <c r="J138">
        <v>613.87430120531883</v>
      </c>
      <c r="K138">
        <v>975.23114338402763</v>
      </c>
      <c r="L138">
        <v>4</v>
      </c>
      <c r="N138">
        <v>0.64568111530744277</v>
      </c>
      <c r="O138">
        <v>14</v>
      </c>
      <c r="P138">
        <v>4.2831022027493178E-3</v>
      </c>
      <c r="Q138" t="s">
        <v>15</v>
      </c>
    </row>
    <row r="139" spans="1:17" x14ac:dyDescent="0.35">
      <c r="A139">
        <v>5</v>
      </c>
      <c r="B139">
        <v>40</v>
      </c>
      <c r="C139">
        <v>1000</v>
      </c>
      <c r="D139">
        <v>2</v>
      </c>
      <c r="E139">
        <v>22110.273152961709</v>
      </c>
      <c r="F139">
        <v>4000</v>
      </c>
      <c r="G139">
        <v>7236.5994346260386</v>
      </c>
      <c r="H139">
        <v>7178.7043224047384</v>
      </c>
      <c r="I139">
        <v>2103.4635649380998</v>
      </c>
      <c r="J139">
        <v>613.87430120531883</v>
      </c>
      <c r="K139">
        <v>977.63152978751964</v>
      </c>
      <c r="L139">
        <v>4</v>
      </c>
      <c r="N139">
        <v>0.6565678386705629</v>
      </c>
      <c r="O139">
        <v>53</v>
      </c>
      <c r="P139">
        <v>7.055159501996775E-3</v>
      </c>
      <c r="Q139" t="s">
        <v>15</v>
      </c>
    </row>
    <row r="140" spans="1:17" x14ac:dyDescent="0.35">
      <c r="A140">
        <v>5</v>
      </c>
      <c r="B140">
        <v>40</v>
      </c>
      <c r="C140">
        <v>2000</v>
      </c>
      <c r="D140">
        <v>1</v>
      </c>
      <c r="E140">
        <v>25107.266607467136</v>
      </c>
      <c r="F140">
        <v>4000</v>
      </c>
      <c r="G140">
        <v>9788.414672720759</v>
      </c>
      <c r="H140">
        <v>8522.2312348410251</v>
      </c>
      <c r="I140">
        <v>1493.3758139562281</v>
      </c>
      <c r="J140">
        <v>613.87430120531894</v>
      </c>
      <c r="K140">
        <v>689.37058474361686</v>
      </c>
      <c r="L140">
        <v>2</v>
      </c>
      <c r="N140">
        <v>0.77748720148502359</v>
      </c>
      <c r="O140">
        <v>69</v>
      </c>
      <c r="P140">
        <v>1.8755709019179824E-3</v>
      </c>
      <c r="Q140" t="s">
        <v>15</v>
      </c>
    </row>
    <row r="141" spans="1:17" x14ac:dyDescent="0.35">
      <c r="A141">
        <v>5</v>
      </c>
      <c r="B141">
        <v>40</v>
      </c>
      <c r="C141">
        <v>2000</v>
      </c>
      <c r="D141">
        <v>2</v>
      </c>
      <c r="E141">
        <v>24835.587538455347</v>
      </c>
      <c r="F141">
        <v>4000</v>
      </c>
      <c r="G141">
        <v>9508.8457762704202</v>
      </c>
      <c r="H141">
        <v>8539.3047531035845</v>
      </c>
      <c r="I141">
        <v>1484.8029618292969</v>
      </c>
      <c r="J141">
        <v>613.87430120531917</v>
      </c>
      <c r="K141">
        <v>688.75974604674752</v>
      </c>
      <c r="L141">
        <v>2</v>
      </c>
      <c r="N141">
        <v>0.78100902526326121</v>
      </c>
      <c r="O141">
        <v>25</v>
      </c>
      <c r="P141">
        <v>7.1544633434561262E-3</v>
      </c>
      <c r="Q141" t="s">
        <v>15</v>
      </c>
    </row>
    <row r="142" spans="1:17" x14ac:dyDescent="0.35">
      <c r="A142">
        <v>5</v>
      </c>
      <c r="B142">
        <v>40</v>
      </c>
      <c r="C142">
        <v>4000</v>
      </c>
      <c r="D142">
        <v>1</v>
      </c>
      <c r="E142">
        <v>27858.399883361722</v>
      </c>
      <c r="F142">
        <v>4000</v>
      </c>
      <c r="G142">
        <v>12279.39820000384</v>
      </c>
      <c r="H142">
        <v>9411.90591419052</v>
      </c>
      <c r="I142">
        <v>1062.897679781498</v>
      </c>
      <c r="J142">
        <v>613.87430120531894</v>
      </c>
      <c r="K142">
        <v>490.32378818072181</v>
      </c>
      <c r="L142">
        <v>1</v>
      </c>
      <c r="N142">
        <v>0.85865264485525716</v>
      </c>
      <c r="O142">
        <v>5</v>
      </c>
      <c r="P142">
        <v>1.6176085861872321E-4</v>
      </c>
      <c r="Q142" t="s">
        <v>15</v>
      </c>
    </row>
    <row r="143" spans="1:17" x14ac:dyDescent="0.35">
      <c r="A143">
        <v>5</v>
      </c>
      <c r="B143">
        <v>40</v>
      </c>
      <c r="C143">
        <v>4000</v>
      </c>
      <c r="D143">
        <v>2</v>
      </c>
      <c r="E143">
        <v>27795.312288198147</v>
      </c>
      <c r="F143">
        <v>4000</v>
      </c>
      <c r="G143">
        <v>12223.724088111374</v>
      </c>
      <c r="H143">
        <v>9414.119322472865</v>
      </c>
      <c r="I143">
        <v>1053.2695474626032</v>
      </c>
      <c r="J143">
        <v>613.87430120531894</v>
      </c>
      <c r="K143">
        <v>490.32502894600765</v>
      </c>
      <c r="L143">
        <v>1</v>
      </c>
      <c r="N143">
        <v>0.86101999733459766</v>
      </c>
      <c r="O143">
        <v>5</v>
      </c>
      <c r="P143">
        <v>9.5064940054207618E-3</v>
      </c>
      <c r="Q143" t="s">
        <v>15</v>
      </c>
    </row>
    <row r="144" spans="1:17" x14ac:dyDescent="0.35">
      <c r="A144">
        <v>5</v>
      </c>
      <c r="B144">
        <v>40</v>
      </c>
      <c r="C144">
        <v>8000</v>
      </c>
      <c r="D144">
        <v>1</v>
      </c>
      <c r="E144">
        <v>31858.399883361722</v>
      </c>
      <c r="F144">
        <v>8000</v>
      </c>
      <c r="G144">
        <v>12279.39820000384</v>
      </c>
      <c r="H144">
        <v>9411.90591419052</v>
      </c>
      <c r="I144">
        <v>1062.897679781498</v>
      </c>
      <c r="J144">
        <v>613.87430120531894</v>
      </c>
      <c r="K144">
        <v>490.32378818072181</v>
      </c>
      <c r="L144">
        <v>1</v>
      </c>
      <c r="N144">
        <v>0.85865264485525716</v>
      </c>
      <c r="O144">
        <v>5</v>
      </c>
      <c r="P144">
        <v>5.3333679930410143E-3</v>
      </c>
      <c r="Q144" t="s">
        <v>15</v>
      </c>
    </row>
    <row r="145" spans="1:17" x14ac:dyDescent="0.35">
      <c r="A145">
        <v>5</v>
      </c>
      <c r="B145">
        <v>40</v>
      </c>
      <c r="C145">
        <v>8000</v>
      </c>
      <c r="D145">
        <v>2</v>
      </c>
      <c r="E145">
        <v>31795.31228819814</v>
      </c>
      <c r="F145">
        <v>8000</v>
      </c>
      <c r="G145">
        <v>12223.724088111374</v>
      </c>
      <c r="H145">
        <v>9414.119322472865</v>
      </c>
      <c r="I145">
        <v>1053.2695474626032</v>
      </c>
      <c r="J145">
        <v>613.87430120531894</v>
      </c>
      <c r="K145">
        <v>490.32502894600765</v>
      </c>
      <c r="L145">
        <v>1</v>
      </c>
      <c r="N145">
        <v>0.86101999733459766</v>
      </c>
      <c r="O145">
        <v>4</v>
      </c>
      <c r="P145">
        <v>7.5378942207182083E-3</v>
      </c>
      <c r="Q145" t="s">
        <v>15</v>
      </c>
    </row>
    <row r="146" spans="1:17" x14ac:dyDescent="0.35">
      <c r="A146">
        <v>5</v>
      </c>
      <c r="B146">
        <v>70</v>
      </c>
      <c r="C146">
        <v>1000</v>
      </c>
      <c r="D146">
        <v>1</v>
      </c>
      <c r="E146">
        <v>22059.89246085786</v>
      </c>
      <c r="F146">
        <v>4000</v>
      </c>
      <c r="G146">
        <v>7164.7294006663915</v>
      </c>
      <c r="H146">
        <v>7215.3223213336978</v>
      </c>
      <c r="I146">
        <v>2098.3703476711985</v>
      </c>
      <c r="J146">
        <v>613.87430120531883</v>
      </c>
      <c r="K146">
        <v>967.59608998123463</v>
      </c>
      <c r="L146">
        <v>4</v>
      </c>
      <c r="N146">
        <v>0.48774105142608309</v>
      </c>
      <c r="O146">
        <v>27</v>
      </c>
      <c r="P146">
        <v>9.6550784913483397E-3</v>
      </c>
      <c r="Q146" t="s">
        <v>15</v>
      </c>
    </row>
    <row r="147" spans="1:17" x14ac:dyDescent="0.35">
      <c r="A147">
        <v>5</v>
      </c>
      <c r="B147">
        <v>70</v>
      </c>
      <c r="C147">
        <v>1000</v>
      </c>
      <c r="D147">
        <v>2</v>
      </c>
      <c r="E147">
        <v>22102.120828526382</v>
      </c>
      <c r="F147">
        <v>4000</v>
      </c>
      <c r="G147">
        <v>7176.4391426951242</v>
      </c>
      <c r="H147">
        <v>7236.9032201583768</v>
      </c>
      <c r="I147">
        <v>2099.2318171769512</v>
      </c>
      <c r="J147">
        <v>613.87430120531894</v>
      </c>
      <c r="K147">
        <v>975.67234729037057</v>
      </c>
      <c r="L147">
        <v>4</v>
      </c>
      <c r="N147">
        <v>0.49712017876018966</v>
      </c>
      <c r="O147">
        <v>22</v>
      </c>
      <c r="P147">
        <v>4.3292868519006324E-3</v>
      </c>
      <c r="Q147" t="s">
        <v>15</v>
      </c>
    </row>
    <row r="148" spans="1:17" x14ac:dyDescent="0.35">
      <c r="A148">
        <v>5</v>
      </c>
      <c r="B148">
        <v>70</v>
      </c>
      <c r="C148">
        <v>2000</v>
      </c>
      <c r="D148">
        <v>1</v>
      </c>
      <c r="E148">
        <v>25056.365433668234</v>
      </c>
      <c r="F148">
        <v>4000</v>
      </c>
      <c r="G148">
        <v>9172.3934470050808</v>
      </c>
      <c r="H148">
        <v>9085.0596773593479</v>
      </c>
      <c r="I148">
        <v>1495.4127107841387</v>
      </c>
      <c r="J148">
        <v>613.87430120531917</v>
      </c>
      <c r="K148">
        <v>689.62529731431368</v>
      </c>
      <c r="L148">
        <v>2</v>
      </c>
      <c r="N148">
        <v>0.61413147770298004</v>
      </c>
      <c r="O148">
        <v>31</v>
      </c>
      <c r="P148">
        <v>7.1242953660518764E-3</v>
      </c>
      <c r="Q148" t="s">
        <v>15</v>
      </c>
    </row>
    <row r="149" spans="1:17" x14ac:dyDescent="0.35">
      <c r="A149">
        <v>5</v>
      </c>
      <c r="B149">
        <v>70</v>
      </c>
      <c r="C149">
        <v>2000</v>
      </c>
      <c r="D149">
        <v>2</v>
      </c>
      <c r="E149">
        <v>24847.270326031699</v>
      </c>
      <c r="F149">
        <v>4000</v>
      </c>
      <c r="G149">
        <v>9024.1811215119105</v>
      </c>
      <c r="H149">
        <v>9030.2444764674074</v>
      </c>
      <c r="I149">
        <v>1488.4172097191033</v>
      </c>
      <c r="J149">
        <v>613.87430120531883</v>
      </c>
      <c r="K149">
        <v>690.55321712772536</v>
      </c>
      <c r="L149">
        <v>2</v>
      </c>
      <c r="N149">
        <v>0.62030907583305361</v>
      </c>
      <c r="O149">
        <v>18</v>
      </c>
      <c r="P149">
        <v>9.4873147398820707E-3</v>
      </c>
      <c r="Q149" t="s">
        <v>15</v>
      </c>
    </row>
    <row r="150" spans="1:17" x14ac:dyDescent="0.35">
      <c r="A150">
        <v>5</v>
      </c>
      <c r="B150">
        <v>70</v>
      </c>
      <c r="C150">
        <v>4000</v>
      </c>
      <c r="D150">
        <v>1</v>
      </c>
      <c r="E150">
        <v>27480.71965548331</v>
      </c>
      <c r="F150">
        <v>4000</v>
      </c>
      <c r="G150">
        <v>10757.287708064865</v>
      </c>
      <c r="H150">
        <v>10556.33617825108</v>
      </c>
      <c r="I150">
        <v>1062.897679781498</v>
      </c>
      <c r="J150">
        <v>613.87430120531894</v>
      </c>
      <c r="K150">
        <v>490.32378818072181</v>
      </c>
      <c r="L150">
        <v>1</v>
      </c>
      <c r="N150">
        <v>0.7135867640401784</v>
      </c>
      <c r="O150">
        <v>6</v>
      </c>
      <c r="P150">
        <v>8.5703325662540141E-3</v>
      </c>
      <c r="Q150" t="s">
        <v>15</v>
      </c>
    </row>
    <row r="151" spans="1:17" x14ac:dyDescent="0.35">
      <c r="A151">
        <v>5</v>
      </c>
      <c r="B151">
        <v>70</v>
      </c>
      <c r="C151">
        <v>4000</v>
      </c>
      <c r="D151">
        <v>2</v>
      </c>
      <c r="E151">
        <v>27386.959516870473</v>
      </c>
      <c r="F151">
        <v>4000</v>
      </c>
      <c r="G151">
        <v>10834.775850539954</v>
      </c>
      <c r="H151">
        <v>10394.714788716614</v>
      </c>
      <c r="I151">
        <v>1053.2695474626032</v>
      </c>
      <c r="J151">
        <v>613.87430120531894</v>
      </c>
      <c r="K151">
        <v>490.32502894600765</v>
      </c>
      <c r="L151">
        <v>1</v>
      </c>
      <c r="N151">
        <v>0.71403780273503548</v>
      </c>
      <c r="O151">
        <v>9</v>
      </c>
      <c r="P151">
        <v>1.0456827791635434E-4</v>
      </c>
      <c r="Q151" t="s">
        <v>15</v>
      </c>
    </row>
    <row r="152" spans="1:17" x14ac:dyDescent="0.35">
      <c r="A152">
        <v>5</v>
      </c>
      <c r="B152">
        <v>70</v>
      </c>
      <c r="C152">
        <v>8000</v>
      </c>
      <c r="D152">
        <v>1</v>
      </c>
      <c r="E152">
        <v>31480.719655483317</v>
      </c>
      <c r="F152">
        <v>8000</v>
      </c>
      <c r="G152">
        <v>10757.287708064865</v>
      </c>
      <c r="H152">
        <v>10556.33617825108</v>
      </c>
      <c r="I152">
        <v>1062.897679781498</v>
      </c>
      <c r="J152">
        <v>613.87430120531894</v>
      </c>
      <c r="K152">
        <v>490.32378818072181</v>
      </c>
      <c r="L152">
        <v>1</v>
      </c>
      <c r="N152">
        <v>0.7135867640401784</v>
      </c>
      <c r="O152">
        <v>5</v>
      </c>
      <c r="P152">
        <v>7.416131248438167E-3</v>
      </c>
      <c r="Q152" t="s">
        <v>15</v>
      </c>
    </row>
    <row r="153" spans="1:17" x14ac:dyDescent="0.35">
      <c r="A153">
        <v>5</v>
      </c>
      <c r="B153">
        <v>70</v>
      </c>
      <c r="C153">
        <v>8000</v>
      </c>
      <c r="D153">
        <v>2</v>
      </c>
      <c r="E153">
        <v>31386.959516870473</v>
      </c>
      <c r="F153">
        <v>8000</v>
      </c>
      <c r="G153">
        <v>10834.775850539954</v>
      </c>
      <c r="H153">
        <v>10394.714788716614</v>
      </c>
      <c r="I153">
        <v>1053.2695474626032</v>
      </c>
      <c r="J153">
        <v>613.87430120531894</v>
      </c>
      <c r="K153">
        <v>490.32502894600765</v>
      </c>
      <c r="L153">
        <v>1</v>
      </c>
      <c r="N153">
        <v>0.71403780273503548</v>
      </c>
      <c r="O153">
        <v>5</v>
      </c>
      <c r="P153">
        <v>1.6937030511421616E-4</v>
      </c>
      <c r="Q153" t="s">
        <v>15</v>
      </c>
    </row>
    <row r="154" spans="1:17" x14ac:dyDescent="0.35">
      <c r="A154">
        <v>5</v>
      </c>
      <c r="B154">
        <v>100</v>
      </c>
      <c r="C154">
        <v>1000</v>
      </c>
      <c r="D154">
        <v>1</v>
      </c>
      <c r="E154">
        <v>21978.279644661307</v>
      </c>
      <c r="F154">
        <v>4000</v>
      </c>
      <c r="G154">
        <v>7103.0969003816517</v>
      </c>
      <c r="H154">
        <v>7170.8141720997846</v>
      </c>
      <c r="I154">
        <v>2115.2629145423089</v>
      </c>
      <c r="J154">
        <v>613.87430120531883</v>
      </c>
      <c r="K154">
        <v>975.2313564324503</v>
      </c>
      <c r="L154">
        <v>4</v>
      </c>
      <c r="N154">
        <v>0.29181270687368543</v>
      </c>
      <c r="O154">
        <v>17</v>
      </c>
      <c r="P154">
        <v>9.4375058936173092E-3</v>
      </c>
      <c r="Q154" t="s">
        <v>15</v>
      </c>
    </row>
    <row r="155" spans="1:17" x14ac:dyDescent="0.35">
      <c r="A155">
        <v>5</v>
      </c>
      <c r="B155">
        <v>100</v>
      </c>
      <c r="C155">
        <v>1000</v>
      </c>
      <c r="D155">
        <v>2</v>
      </c>
      <c r="E155">
        <v>22147.780338669563</v>
      </c>
      <c r="F155">
        <v>4000</v>
      </c>
      <c r="G155">
        <v>7199.4094852406133</v>
      </c>
      <c r="H155">
        <v>7258.1553448089444</v>
      </c>
      <c r="I155">
        <v>2099.7396786129148</v>
      </c>
      <c r="J155">
        <v>613.87430120531906</v>
      </c>
      <c r="K155">
        <v>976.6015288017494</v>
      </c>
      <c r="L155">
        <v>4</v>
      </c>
      <c r="N155">
        <v>0.2928243325506204</v>
      </c>
      <c r="O155">
        <v>41</v>
      </c>
      <c r="P155">
        <v>6.0269368298558309E-3</v>
      </c>
      <c r="Q155" t="s">
        <v>15</v>
      </c>
    </row>
    <row r="156" spans="1:17" x14ac:dyDescent="0.35">
      <c r="A156">
        <v>5</v>
      </c>
      <c r="B156">
        <v>100</v>
      </c>
      <c r="C156">
        <v>2000</v>
      </c>
      <c r="D156">
        <v>1</v>
      </c>
      <c r="E156">
        <v>25095.583362519163</v>
      </c>
      <c r="F156">
        <v>4000</v>
      </c>
      <c r="G156">
        <v>9138.6994669600554</v>
      </c>
      <c r="H156">
        <v>9171.3844672544965</v>
      </c>
      <c r="I156">
        <v>1484.9698945214905</v>
      </c>
      <c r="J156">
        <v>613.87430120531894</v>
      </c>
      <c r="K156">
        <v>686.65523257804853</v>
      </c>
      <c r="L156">
        <v>2</v>
      </c>
      <c r="N156">
        <v>0.37322491741340386</v>
      </c>
      <c r="O156">
        <v>22</v>
      </c>
      <c r="P156">
        <v>6.5423050681000508E-3</v>
      </c>
      <c r="Q156" t="s">
        <v>15</v>
      </c>
    </row>
    <row r="157" spans="1:17" x14ac:dyDescent="0.35">
      <c r="A157">
        <v>5</v>
      </c>
      <c r="B157">
        <v>100</v>
      </c>
      <c r="C157">
        <v>2000</v>
      </c>
      <c r="D157">
        <v>2</v>
      </c>
      <c r="E157">
        <v>24765.573198154842</v>
      </c>
      <c r="F157">
        <v>4000</v>
      </c>
      <c r="G157">
        <v>8971.0213682713966</v>
      </c>
      <c r="H157">
        <v>9005.0798246056984</v>
      </c>
      <c r="I157">
        <v>1486.4861770043008</v>
      </c>
      <c r="J157">
        <v>613.87430120531917</v>
      </c>
      <c r="K157">
        <v>689.11152706796099</v>
      </c>
      <c r="L157">
        <v>2</v>
      </c>
      <c r="N157">
        <v>0.36330256985904075</v>
      </c>
      <c r="O157">
        <v>13</v>
      </c>
      <c r="P157">
        <v>9.3143131049840105E-3</v>
      </c>
      <c r="Q157" t="s">
        <v>15</v>
      </c>
    </row>
    <row r="158" spans="1:17" x14ac:dyDescent="0.35">
      <c r="A158">
        <v>5</v>
      </c>
      <c r="B158">
        <v>100</v>
      </c>
      <c r="C158">
        <v>4000</v>
      </c>
      <c r="D158">
        <v>1</v>
      </c>
      <c r="E158">
        <v>27464.567296395806</v>
      </c>
      <c r="F158">
        <v>4000</v>
      </c>
      <c r="G158">
        <v>10640.889598664562</v>
      </c>
      <c r="H158">
        <v>10656.581953491033</v>
      </c>
      <c r="I158">
        <v>1062.8976609351846</v>
      </c>
      <c r="J158">
        <v>613.87430120531894</v>
      </c>
      <c r="K158">
        <v>490.32378209967561</v>
      </c>
      <c r="L158">
        <v>1</v>
      </c>
      <c r="N158">
        <v>0.43366428849443794</v>
      </c>
      <c r="O158">
        <v>6</v>
      </c>
      <c r="P158">
        <v>7.9115455916455545E-3</v>
      </c>
      <c r="Q158" t="s">
        <v>15</v>
      </c>
    </row>
    <row r="159" spans="1:17" x14ac:dyDescent="0.35">
      <c r="A159">
        <v>5</v>
      </c>
      <c r="B159">
        <v>100</v>
      </c>
      <c r="C159">
        <v>4000</v>
      </c>
      <c r="D159">
        <v>2</v>
      </c>
      <c r="E159">
        <v>27355.919728256613</v>
      </c>
      <c r="F159">
        <v>4000</v>
      </c>
      <c r="G159">
        <v>10594.581896794536</v>
      </c>
      <c r="H159">
        <v>10603.86898460504</v>
      </c>
      <c r="I159">
        <v>1053.269527530882</v>
      </c>
      <c r="J159">
        <v>613.87430120531894</v>
      </c>
      <c r="K159">
        <v>490.32501812069256</v>
      </c>
      <c r="L159">
        <v>1</v>
      </c>
      <c r="N159">
        <v>0.42780440902135719</v>
      </c>
      <c r="O159">
        <v>5</v>
      </c>
      <c r="P159">
        <v>1.3349571189077638E-4</v>
      </c>
      <c r="Q159" t="s">
        <v>15</v>
      </c>
    </row>
    <row r="160" spans="1:17" x14ac:dyDescent="0.35">
      <c r="A160">
        <v>5</v>
      </c>
      <c r="B160">
        <v>100</v>
      </c>
      <c r="C160">
        <v>8000</v>
      </c>
      <c r="D160">
        <v>1</v>
      </c>
      <c r="E160">
        <v>31464.56729639581</v>
      </c>
      <c r="F160">
        <v>8000</v>
      </c>
      <c r="G160">
        <v>10640.889598664562</v>
      </c>
      <c r="H160">
        <v>10656.581953491033</v>
      </c>
      <c r="I160">
        <v>1062.8976609351846</v>
      </c>
      <c r="J160">
        <v>613.87430120531894</v>
      </c>
      <c r="K160">
        <v>490.32378209967561</v>
      </c>
      <c r="L160">
        <v>1</v>
      </c>
      <c r="N160">
        <v>0.43366428849443794</v>
      </c>
      <c r="O160">
        <v>5</v>
      </c>
      <c r="P160">
        <v>6.8600117182149546E-3</v>
      </c>
      <c r="Q160" t="s">
        <v>15</v>
      </c>
    </row>
    <row r="161" spans="1:17" x14ac:dyDescent="0.35">
      <c r="A161">
        <v>5</v>
      </c>
      <c r="B161">
        <v>100</v>
      </c>
      <c r="C161">
        <v>8000</v>
      </c>
      <c r="D161">
        <v>2</v>
      </c>
      <c r="E161">
        <v>31355.919728256613</v>
      </c>
      <c r="F161">
        <v>8000</v>
      </c>
      <c r="G161">
        <v>10594.581896794536</v>
      </c>
      <c r="H161">
        <v>10603.86898460504</v>
      </c>
      <c r="I161">
        <v>1053.269527530882</v>
      </c>
      <c r="J161">
        <v>613.87430120531894</v>
      </c>
      <c r="K161">
        <v>490.32501812069256</v>
      </c>
      <c r="L161">
        <v>1</v>
      </c>
      <c r="N161">
        <v>0.42780440902135719</v>
      </c>
      <c r="O161">
        <v>5</v>
      </c>
      <c r="P161">
        <v>3.9181189154265611E-5</v>
      </c>
      <c r="Q161" t="s">
        <v>15</v>
      </c>
    </row>
  </sheetData>
  <phoneticPr fontId="5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CD2E1-3C9F-4983-9D55-32D07F7F3DEA}">
  <sheetPr>
    <tabColor theme="2"/>
  </sheetPr>
  <dimension ref="A1:Y83"/>
  <sheetViews>
    <sheetView topLeftCell="R1" zoomScale="93" zoomScaleNormal="112" workbookViewId="0">
      <selection activeCell="Z15" sqref="Z15"/>
    </sheetView>
  </sheetViews>
  <sheetFormatPr baseColWidth="10" defaultColWidth="11.453125" defaultRowHeight="14.5" x14ac:dyDescent="0.35"/>
  <cols>
    <col min="1" max="1" width="6.81640625" bestFit="1" customWidth="1"/>
    <col min="2" max="2" width="13.26953125" bestFit="1" customWidth="1"/>
    <col min="3" max="3" width="5.36328125" bestFit="1" customWidth="1"/>
    <col min="4" max="4" width="10.7265625" bestFit="1" customWidth="1"/>
    <col min="5" max="7" width="12.7265625" bestFit="1" customWidth="1"/>
    <col min="8" max="8" width="13.26953125" bestFit="1" customWidth="1"/>
    <col min="9" max="9" width="14.6328125" bestFit="1" customWidth="1"/>
    <col min="10" max="10" width="13.81640625" bestFit="1" customWidth="1"/>
    <col min="11" max="11" width="15.1796875" bestFit="1" customWidth="1"/>
    <col min="12" max="12" width="8.26953125" bestFit="1" customWidth="1"/>
    <col min="13" max="13" width="12.7265625" bestFit="1" customWidth="1"/>
    <col min="14" max="14" width="14.26953125" bestFit="1" customWidth="1"/>
    <col min="15" max="15" width="10" bestFit="1" customWidth="1"/>
    <col min="16" max="17" width="12.7265625" bestFit="1" customWidth="1"/>
    <col min="20" max="20" width="27.26953125" bestFit="1" customWidth="1"/>
    <col min="21" max="24" width="11.453125" customWidth="1"/>
    <col min="25" max="25" width="14" customWidth="1"/>
    <col min="27" max="27" width="5.1796875" bestFit="1" customWidth="1"/>
    <col min="28" max="31" width="9.453125" customWidth="1"/>
    <col min="32" max="32" width="10.6328125" bestFit="1" customWidth="1"/>
  </cols>
  <sheetData>
    <row r="1" spans="1:25" x14ac:dyDescent="0.3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33</v>
      </c>
      <c r="P1" t="s">
        <v>34</v>
      </c>
      <c r="Q1" t="s">
        <v>25</v>
      </c>
    </row>
    <row r="2" spans="1:25" ht="15" thickBot="1" x14ac:dyDescent="0.4">
      <c r="A2">
        <v>1</v>
      </c>
      <c r="B2">
        <v>10</v>
      </c>
      <c r="C2">
        <v>1000</v>
      </c>
      <c r="D2">
        <v>3</v>
      </c>
      <c r="E2">
        <v>31853.119470000001</v>
      </c>
      <c r="F2">
        <v>6000</v>
      </c>
      <c r="G2">
        <v>12730.3665</v>
      </c>
      <c r="H2">
        <v>6145.3513819999998</v>
      </c>
      <c r="I2">
        <v>5154.5362059999998</v>
      </c>
      <c r="J2">
        <v>635.74997919999998</v>
      </c>
      <c r="K2">
        <v>1187.1154059999999</v>
      </c>
      <c r="L2">
        <v>6</v>
      </c>
      <c r="M2">
        <v>0.29762494783432769</v>
      </c>
      <c r="N2">
        <v>0.88362282999999997</v>
      </c>
      <c r="O2">
        <v>44</v>
      </c>
      <c r="P2">
        <v>9.3107729999999996E-3</v>
      </c>
      <c r="Q2" t="s">
        <v>16</v>
      </c>
    </row>
    <row r="3" spans="1:25" ht="17.5" x14ac:dyDescent="0.35">
      <c r="A3">
        <v>1</v>
      </c>
      <c r="B3">
        <v>10</v>
      </c>
      <c r="C3">
        <v>2000</v>
      </c>
      <c r="D3">
        <v>3</v>
      </c>
      <c r="E3">
        <v>37829.006430000001</v>
      </c>
      <c r="F3">
        <v>10000</v>
      </c>
      <c r="G3">
        <v>15146.43442</v>
      </c>
      <c r="H3">
        <v>6220.3517140000004</v>
      </c>
      <c r="I3">
        <v>4736.728333</v>
      </c>
      <c r="J3">
        <v>635.74997919999998</v>
      </c>
      <c r="K3">
        <v>1089.7419890000001</v>
      </c>
      <c r="L3">
        <v>5</v>
      </c>
      <c r="M3">
        <v>0.2965101346000325</v>
      </c>
      <c r="N3">
        <v>0.89440691699999997</v>
      </c>
      <c r="O3">
        <v>18</v>
      </c>
      <c r="P3">
        <v>7.1416630000000004E-3</v>
      </c>
      <c r="Q3" t="s">
        <v>16</v>
      </c>
      <c r="T3" s="12" t="s">
        <v>26</v>
      </c>
      <c r="U3" s="13"/>
      <c r="V3" s="13"/>
      <c r="W3" s="13"/>
      <c r="X3" s="13"/>
      <c r="Y3" s="14" t="s">
        <v>31</v>
      </c>
    </row>
    <row r="4" spans="1:25" ht="17.5" x14ac:dyDescent="0.35">
      <c r="A4">
        <v>1</v>
      </c>
      <c r="B4">
        <v>10</v>
      </c>
      <c r="C4">
        <v>4000</v>
      </c>
      <c r="D4">
        <v>3</v>
      </c>
      <c r="E4">
        <v>45948.611230000002</v>
      </c>
      <c r="F4">
        <v>12000</v>
      </c>
      <c r="G4">
        <v>22274.53427</v>
      </c>
      <c r="H4">
        <v>6622.1363030000002</v>
      </c>
      <c r="I4">
        <v>3593.8084819999999</v>
      </c>
      <c r="J4">
        <v>635.74997919999998</v>
      </c>
      <c r="K4">
        <v>822.38219330000004</v>
      </c>
      <c r="L4">
        <v>3</v>
      </c>
      <c r="M4">
        <v>0.2781473372766366</v>
      </c>
      <c r="N4">
        <v>0.95217839500000001</v>
      </c>
      <c r="O4">
        <v>16</v>
      </c>
      <c r="P4">
        <v>8.1289770000000008E-3</v>
      </c>
      <c r="Q4" t="s">
        <v>16</v>
      </c>
      <c r="T4" s="15"/>
      <c r="U4" s="16">
        <v>10</v>
      </c>
      <c r="V4" s="16">
        <v>40</v>
      </c>
      <c r="W4" s="16">
        <v>70</v>
      </c>
      <c r="X4" s="16">
        <v>100</v>
      </c>
      <c r="Y4" s="17" t="s">
        <v>32</v>
      </c>
    </row>
    <row r="5" spans="1:25" ht="15.5" x14ac:dyDescent="0.35">
      <c r="A5">
        <v>1</v>
      </c>
      <c r="B5">
        <v>10</v>
      </c>
      <c r="C5">
        <v>8000</v>
      </c>
      <c r="D5">
        <v>3</v>
      </c>
      <c r="E5">
        <v>56098.645709999997</v>
      </c>
      <c r="F5">
        <v>16000</v>
      </c>
      <c r="G5">
        <v>29192.778139999999</v>
      </c>
      <c r="H5">
        <v>6600.9419479999997</v>
      </c>
      <c r="I5">
        <v>2983.736543</v>
      </c>
      <c r="J5">
        <v>635.74997919999998</v>
      </c>
      <c r="K5">
        <v>685.4390952</v>
      </c>
      <c r="L5">
        <v>2</v>
      </c>
      <c r="M5">
        <v>0.2316769115989169</v>
      </c>
      <c r="N5">
        <v>0.94913091900000002</v>
      </c>
      <c r="O5">
        <v>31</v>
      </c>
      <c r="P5">
        <v>8.1073159999999998E-3</v>
      </c>
      <c r="Q5" t="s">
        <v>16</v>
      </c>
      <c r="T5" s="18" t="s">
        <v>13</v>
      </c>
      <c r="U5" s="19">
        <f>AVERAGEIF(COOP[CapPercent],10,COOP[Synergie])</f>
        <v>0.26974007804265687</v>
      </c>
      <c r="V5" s="19">
        <f>AVERAGEIF(COOP[CapPercent],40,COOP[Synergie])</f>
        <v>0.30332822139693727</v>
      </c>
      <c r="W5" s="19">
        <f>AVERAGEIF(COOP[CapPercent],70,COOP[Synergie])</f>
        <v>0.31730680934765515</v>
      </c>
      <c r="X5" s="19">
        <f>AVERAGEIF(COOP[CapPercent],100,COOP[Synergie])</f>
        <v>0.32173417294123996</v>
      </c>
      <c r="Y5" s="20">
        <f>AVERAGE(U5:X5)</f>
        <v>0.30302732043212233</v>
      </c>
    </row>
    <row r="6" spans="1:25" ht="15.5" x14ac:dyDescent="0.35">
      <c r="A6">
        <v>1</v>
      </c>
      <c r="B6">
        <v>40</v>
      </c>
      <c r="C6">
        <v>1000</v>
      </c>
      <c r="D6">
        <v>3</v>
      </c>
      <c r="E6">
        <v>30183.657350000001</v>
      </c>
      <c r="F6">
        <v>6000</v>
      </c>
      <c r="G6">
        <v>9083.2110659999998</v>
      </c>
      <c r="H6">
        <v>8123.0446190000002</v>
      </c>
      <c r="I6">
        <v>5154.5362850000001</v>
      </c>
      <c r="J6">
        <v>635.74997919999998</v>
      </c>
      <c r="K6">
        <v>1187.115397</v>
      </c>
      <c r="L6">
        <v>6</v>
      </c>
      <c r="M6">
        <v>0.31916036376289741</v>
      </c>
      <c r="N6">
        <v>0.71565217199999998</v>
      </c>
      <c r="O6">
        <v>28</v>
      </c>
      <c r="P6">
        <v>3.6290860000000001E-3</v>
      </c>
      <c r="Q6" t="s">
        <v>16</v>
      </c>
      <c r="T6" s="21" t="s">
        <v>27</v>
      </c>
      <c r="U6" s="35">
        <f ca="1">AVERAGEIF(SA[[#All],[CapPercent]],U4,SA[Loading Rate])</f>
        <v>0.87641150708084314</v>
      </c>
      <c r="V6" s="35">
        <f ca="1">AVERAGEIF(SA[[#All],[CapPercent]],V4,SA[Loading Rate])</f>
        <v>0.75730706476917709</v>
      </c>
      <c r="W6" s="35">
        <f ca="1">AVERAGEIF(SA[[#All],[CapPercent]],W4,SA[Loading Rate])</f>
        <v>0.60444825748213837</v>
      </c>
      <c r="X6" s="35">
        <f ca="1">AVERAGEIF(SA[[#All],[CapPercent]],X4,SA[Loading Rate])</f>
        <v>0.42169488019796592</v>
      </c>
      <c r="Y6" s="36">
        <f ca="1">AVERAGE(U6:X6)</f>
        <v>0.66496542738253117</v>
      </c>
    </row>
    <row r="7" spans="1:25" ht="15.5" x14ac:dyDescent="0.35">
      <c r="A7">
        <v>1</v>
      </c>
      <c r="B7">
        <v>40</v>
      </c>
      <c r="C7">
        <v>2000</v>
      </c>
      <c r="D7">
        <v>3</v>
      </c>
      <c r="E7">
        <v>35025.059880000001</v>
      </c>
      <c r="F7">
        <v>8000</v>
      </c>
      <c r="G7">
        <v>12090.704760000001</v>
      </c>
      <c r="H7">
        <v>9159.1522939999995</v>
      </c>
      <c r="I7">
        <v>4181.652967</v>
      </c>
      <c r="J7">
        <v>635.74997919999998</v>
      </c>
      <c r="K7">
        <v>957.79988219999996</v>
      </c>
      <c r="L7">
        <v>4</v>
      </c>
      <c r="M7">
        <v>0.31410828119527939</v>
      </c>
      <c r="N7">
        <v>0.80693478200000002</v>
      </c>
      <c r="O7">
        <v>118</v>
      </c>
      <c r="P7">
        <v>9.5431160000000008E-3</v>
      </c>
      <c r="Q7" t="s">
        <v>16</v>
      </c>
      <c r="T7" s="21" t="s">
        <v>28</v>
      </c>
      <c r="U7" s="35">
        <f>AVERAGEIF(COOP[CapPercent],U4,COOP[Loading Rate])</f>
        <v>0.91753649974999973</v>
      </c>
      <c r="V7" s="35">
        <f>AVERAGEIF(COOP[CapPercent],V4,COOP[Loading Rate])</f>
        <v>0.86801235835000001</v>
      </c>
      <c r="W7" s="35">
        <f>AVERAGEIF(COOP[CapPercent],W4,COOP[Loading Rate])</f>
        <v>0.77000656644999999</v>
      </c>
      <c r="X7" s="35">
        <f>AVERAGEIF(COOP[CapPercent],X4,COOP[Loading Rate])</f>
        <v>0.48099101969999997</v>
      </c>
      <c r="Y7" s="36">
        <f>AVERAGE(U7:X7)</f>
        <v>0.75913661106249986</v>
      </c>
    </row>
    <row r="8" spans="1:25" ht="15.5" x14ac:dyDescent="0.35">
      <c r="A8">
        <v>1</v>
      </c>
      <c r="B8">
        <v>40</v>
      </c>
      <c r="C8">
        <v>4000</v>
      </c>
      <c r="D8">
        <v>3</v>
      </c>
      <c r="E8">
        <v>40817.616139999998</v>
      </c>
      <c r="F8">
        <v>8000</v>
      </c>
      <c r="G8">
        <v>18520.428319999999</v>
      </c>
      <c r="H8">
        <v>9992.2508519999992</v>
      </c>
      <c r="I8">
        <v>2983.7423130000002</v>
      </c>
      <c r="J8">
        <v>635.74997919999998</v>
      </c>
      <c r="K8">
        <v>685.44466569999997</v>
      </c>
      <c r="L8">
        <v>2</v>
      </c>
      <c r="M8">
        <v>0.29445435506841294</v>
      </c>
      <c r="N8">
        <v>0.88033198899999998</v>
      </c>
      <c r="O8">
        <v>29</v>
      </c>
      <c r="P8">
        <v>9.3144760000000004E-3</v>
      </c>
      <c r="Q8" t="s">
        <v>16</v>
      </c>
      <c r="T8" s="21" t="s">
        <v>29</v>
      </c>
      <c r="U8" s="22">
        <f>AVERAGEIF(SA[CapPercent],10,SA[NbDC])*2</f>
        <v>5.4</v>
      </c>
      <c r="V8" s="22">
        <f>AVERAGEIF(SA[CapPercent],40,SA[NbDC])*2</f>
        <v>4.1500000000000004</v>
      </c>
      <c r="W8" s="22">
        <f>AVERAGEIF(SA[CapPercent],70,SA[NbDC])*2</f>
        <v>4</v>
      </c>
      <c r="X8" s="22">
        <f>AVERAGEIF(SA[CapPercent],100,SA[NbDC])*2</f>
        <v>3.95</v>
      </c>
      <c r="Y8" s="23">
        <f>AVERAGE(U8:X8)</f>
        <v>4.375</v>
      </c>
    </row>
    <row r="9" spans="1:25" ht="16" thickBot="1" x14ac:dyDescent="0.4">
      <c r="A9">
        <v>1</v>
      </c>
      <c r="B9">
        <v>40</v>
      </c>
      <c r="C9">
        <v>8000</v>
      </c>
      <c r="D9">
        <v>3</v>
      </c>
      <c r="E9">
        <v>46185.543790000003</v>
      </c>
      <c r="F9">
        <v>8000</v>
      </c>
      <c r="G9">
        <v>24205.227630000001</v>
      </c>
      <c r="H9">
        <v>10721.677519999999</v>
      </c>
      <c r="I9">
        <v>2130.9797610000001</v>
      </c>
      <c r="J9">
        <v>635.74997919999998</v>
      </c>
      <c r="K9">
        <v>491.90890639999998</v>
      </c>
      <c r="L9">
        <v>1</v>
      </c>
      <c r="M9">
        <v>0.29618457224979311</v>
      </c>
      <c r="N9">
        <v>0.94459555100000003</v>
      </c>
      <c r="O9">
        <v>11</v>
      </c>
      <c r="P9">
        <v>0</v>
      </c>
      <c r="Q9" t="s">
        <v>16</v>
      </c>
      <c r="T9" s="24" t="s">
        <v>30</v>
      </c>
      <c r="U9" s="25">
        <f>AVERAGEIF(COOP[CapPercent],10,COOP[NbDC])</f>
        <v>4.0999999999999996</v>
      </c>
      <c r="V9" s="25">
        <f>AVERAGEIF(COOP[CapPercent],40,COOP[NbDC])</f>
        <v>2.95</v>
      </c>
      <c r="W9" s="25">
        <f>AVERAGEIF(COOP[CapPercent],70,COOP[NbDC])</f>
        <v>2.75</v>
      </c>
      <c r="X9" s="25">
        <f>AVERAGEIF(COOP[CapPercent],100,COOP[NbDC])</f>
        <v>2.6</v>
      </c>
      <c r="Y9" s="26">
        <f>AVERAGE(U9:X9)</f>
        <v>3.1</v>
      </c>
    </row>
    <row r="10" spans="1:25" x14ac:dyDescent="0.35">
      <c r="A10">
        <v>1</v>
      </c>
      <c r="B10">
        <v>70</v>
      </c>
      <c r="C10">
        <v>1000</v>
      </c>
      <c r="D10">
        <v>3</v>
      </c>
      <c r="E10">
        <v>30085.394250000001</v>
      </c>
      <c r="F10">
        <v>5000</v>
      </c>
      <c r="G10">
        <v>9428.0747740000006</v>
      </c>
      <c r="H10">
        <v>9189.5050329999995</v>
      </c>
      <c r="I10">
        <v>4742.210564</v>
      </c>
      <c r="J10">
        <v>635.74997919999998</v>
      </c>
      <c r="K10">
        <v>1089.8539049999999</v>
      </c>
      <c r="L10">
        <v>5</v>
      </c>
      <c r="M10">
        <v>0.3202373309792414</v>
      </c>
      <c r="N10">
        <v>0.60227345099999996</v>
      </c>
      <c r="O10">
        <v>44</v>
      </c>
      <c r="P10">
        <v>6.1760440000000003E-3</v>
      </c>
      <c r="Q10" t="s">
        <v>16</v>
      </c>
    </row>
    <row r="11" spans="1:25" ht="15" thickBot="1" x14ac:dyDescent="0.4">
      <c r="A11">
        <v>1</v>
      </c>
      <c r="B11">
        <v>70</v>
      </c>
      <c r="C11">
        <v>2000</v>
      </c>
      <c r="D11">
        <v>3</v>
      </c>
      <c r="E11">
        <v>34478.063390000003</v>
      </c>
      <c r="F11">
        <v>6000</v>
      </c>
      <c r="G11">
        <v>12143.10824</v>
      </c>
      <c r="H11">
        <v>11283.025170000001</v>
      </c>
      <c r="I11">
        <v>3593.8076030000002</v>
      </c>
      <c r="J11">
        <v>635.74997919999998</v>
      </c>
      <c r="K11">
        <v>822.37239999999997</v>
      </c>
      <c r="L11">
        <v>3</v>
      </c>
      <c r="M11">
        <v>0.31983375938297787</v>
      </c>
      <c r="N11">
        <v>0.73948123200000004</v>
      </c>
      <c r="O11">
        <v>37</v>
      </c>
      <c r="P11">
        <v>9.0038970000000003E-3</v>
      </c>
      <c r="Q11" t="s">
        <v>16</v>
      </c>
    </row>
    <row r="12" spans="1:25" ht="17.5" x14ac:dyDescent="0.35">
      <c r="A12">
        <v>1</v>
      </c>
      <c r="B12">
        <v>70</v>
      </c>
      <c r="C12">
        <v>4000</v>
      </c>
      <c r="D12">
        <v>3</v>
      </c>
      <c r="E12">
        <v>39138.880810000002</v>
      </c>
      <c r="F12">
        <v>8000</v>
      </c>
      <c r="G12">
        <v>14831.34569</v>
      </c>
      <c r="H12">
        <v>12002.61058</v>
      </c>
      <c r="I12">
        <v>2983.7359719999999</v>
      </c>
      <c r="J12">
        <v>635.74997919999998</v>
      </c>
      <c r="K12">
        <v>685.43858320000004</v>
      </c>
      <c r="L12">
        <v>2</v>
      </c>
      <c r="M12">
        <v>0.30902690851910508</v>
      </c>
      <c r="N12">
        <v>0.78664233500000003</v>
      </c>
      <c r="O12">
        <v>103</v>
      </c>
      <c r="P12">
        <v>9.3966150000000005E-3</v>
      </c>
      <c r="Q12" t="s">
        <v>16</v>
      </c>
      <c r="T12" s="12" t="s">
        <v>3</v>
      </c>
      <c r="U12" s="13"/>
      <c r="V12" s="13"/>
      <c r="W12" s="13"/>
      <c r="X12" s="13"/>
      <c r="Y12" s="14" t="s">
        <v>31</v>
      </c>
    </row>
    <row r="13" spans="1:25" ht="17.5" x14ac:dyDescent="0.35">
      <c r="A13">
        <v>1</v>
      </c>
      <c r="B13">
        <v>70</v>
      </c>
      <c r="C13">
        <v>8000</v>
      </c>
      <c r="D13">
        <v>3</v>
      </c>
      <c r="E13">
        <v>43477.155709999999</v>
      </c>
      <c r="F13">
        <v>8000</v>
      </c>
      <c r="G13">
        <v>18724.508559999998</v>
      </c>
      <c r="H13">
        <v>13494.00851</v>
      </c>
      <c r="I13">
        <v>2130.9797610000001</v>
      </c>
      <c r="J13">
        <v>635.74997919999998</v>
      </c>
      <c r="K13">
        <v>491.90890639999998</v>
      </c>
      <c r="L13">
        <v>1</v>
      </c>
      <c r="M13">
        <v>0.32920675096991542</v>
      </c>
      <c r="N13">
        <v>0.88438746599999996</v>
      </c>
      <c r="O13">
        <v>4</v>
      </c>
      <c r="P13">
        <v>3.3805000000000001E-14</v>
      </c>
      <c r="Q13" t="s">
        <v>16</v>
      </c>
      <c r="T13" s="15"/>
      <c r="U13" s="16">
        <v>1000</v>
      </c>
      <c r="V13" s="16">
        <v>2000</v>
      </c>
      <c r="W13" s="16">
        <v>4000</v>
      </c>
      <c r="X13" s="16">
        <v>8000</v>
      </c>
      <c r="Y13" s="17" t="s">
        <v>32</v>
      </c>
    </row>
    <row r="14" spans="1:25" ht="15.5" x14ac:dyDescent="0.35">
      <c r="A14">
        <v>1</v>
      </c>
      <c r="B14">
        <v>100</v>
      </c>
      <c r="C14">
        <v>1000</v>
      </c>
      <c r="D14">
        <v>3</v>
      </c>
      <c r="E14">
        <v>30067.67513</v>
      </c>
      <c r="F14">
        <v>5000</v>
      </c>
      <c r="G14">
        <v>9250.2268899999999</v>
      </c>
      <c r="H14">
        <v>9349.6338020000003</v>
      </c>
      <c r="I14">
        <v>4742.2105460000002</v>
      </c>
      <c r="J14">
        <v>635.74997919999998</v>
      </c>
      <c r="K14">
        <v>1089.853914</v>
      </c>
      <c r="L14">
        <v>5</v>
      </c>
      <c r="M14">
        <v>0.32202269433324188</v>
      </c>
      <c r="N14">
        <v>0.350594344</v>
      </c>
      <c r="O14">
        <v>50</v>
      </c>
      <c r="P14">
        <v>7.0774189999999997E-3</v>
      </c>
      <c r="Q14" t="s">
        <v>16</v>
      </c>
      <c r="T14" s="18" t="s">
        <v>13</v>
      </c>
      <c r="U14" s="19">
        <f>AVERAGEIF(COOP[Fd],U13,COOP[Synergie])</f>
        <v>0.30535216617044009</v>
      </c>
      <c r="V14" s="19">
        <f>AVERAGEIF(COOP[Fd],V13,COOP[Synergie])</f>
        <v>0.30761514677502505</v>
      </c>
      <c r="W14" s="19">
        <f>AVERAGEIF(COOP[Fd],W13,COOP[Synergie])</f>
        <v>0.29807348008753393</v>
      </c>
      <c r="X14" s="19">
        <f>AVERAGEIF(COOP[Fd],X13,COOP[Synergie])</f>
        <v>0.30106848869549019</v>
      </c>
      <c r="Y14" s="20">
        <f>AVERAGE(U14:X14)</f>
        <v>0.30302732043212233</v>
      </c>
    </row>
    <row r="15" spans="1:25" ht="15.5" x14ac:dyDescent="0.35">
      <c r="A15">
        <v>1</v>
      </c>
      <c r="B15">
        <v>100</v>
      </c>
      <c r="C15">
        <v>2000</v>
      </c>
      <c r="D15">
        <v>3</v>
      </c>
      <c r="E15">
        <v>34256.280879999998</v>
      </c>
      <c r="F15">
        <v>6000.0005510000001</v>
      </c>
      <c r="G15">
        <v>11583.67267</v>
      </c>
      <c r="H15">
        <v>11642.18664</v>
      </c>
      <c r="I15">
        <v>3575.9125410000001</v>
      </c>
      <c r="J15">
        <v>635.74997940000003</v>
      </c>
      <c r="K15">
        <v>818.75849670000002</v>
      </c>
      <c r="L15">
        <v>3</v>
      </c>
      <c r="M15">
        <v>0.32298746488505281</v>
      </c>
      <c r="N15">
        <v>0.43656092600000002</v>
      </c>
      <c r="O15">
        <v>150</v>
      </c>
      <c r="P15">
        <v>8.9569820000000005E-3</v>
      </c>
      <c r="Q15" t="s">
        <v>16</v>
      </c>
      <c r="T15" s="21" t="s">
        <v>27</v>
      </c>
      <c r="U15" s="35">
        <f ca="1">AVERAGEIF(SA[[#All],[Fd]],U13,SA[Loading Rate])</f>
        <v>0.59931035550312239</v>
      </c>
      <c r="V15" s="35">
        <f ca="1">AVERAGEIF(SA[[#All],[Fd]],V13,SA[Loading Rate])</f>
        <v>0.6909240935316755</v>
      </c>
      <c r="W15" s="35">
        <f ca="1">AVERAGEIF(SA[[#All],[Fd]],W13,SA[Loading Rate])</f>
        <v>0.73426290285849949</v>
      </c>
      <c r="X15" s="35">
        <f ca="1">AVERAGEIF(SA[[#All],[Fd]],X13,SA[Loading Rate])</f>
        <v>0.64084306218654141</v>
      </c>
      <c r="Y15" s="36">
        <f ca="1">AVERAGE(U15:X15)</f>
        <v>0.66633510351995973</v>
      </c>
    </row>
    <row r="16" spans="1:25" ht="15.5" x14ac:dyDescent="0.35">
      <c r="A16">
        <v>1</v>
      </c>
      <c r="B16">
        <v>100</v>
      </c>
      <c r="C16">
        <v>4000</v>
      </c>
      <c r="D16">
        <v>3</v>
      </c>
      <c r="E16">
        <v>38676.2425</v>
      </c>
      <c r="F16">
        <v>4000</v>
      </c>
      <c r="G16">
        <v>15698.606760000001</v>
      </c>
      <c r="H16">
        <v>15718.97831</v>
      </c>
      <c r="I16">
        <v>2130.9886649999999</v>
      </c>
      <c r="J16">
        <v>635.74997919999998</v>
      </c>
      <c r="K16">
        <v>491.91877950000003</v>
      </c>
      <c r="L16">
        <v>1</v>
      </c>
      <c r="M16">
        <v>0.31845706517390954</v>
      </c>
      <c r="N16">
        <v>0.589433235</v>
      </c>
      <c r="O16">
        <v>68</v>
      </c>
      <c r="P16">
        <v>7.8273149999999996E-3</v>
      </c>
      <c r="Q16" t="s">
        <v>16</v>
      </c>
      <c r="T16" s="21" t="s">
        <v>28</v>
      </c>
      <c r="U16" s="35">
        <f>AVERAGEIF(C1:C81,U13,N1:N81)</f>
        <v>0.64843571835000025</v>
      </c>
      <c r="V16" s="35">
        <f>AVERAGEIF(C1:C81,V13,N1:N81)</f>
        <v>0.72799135394999992</v>
      </c>
      <c r="W16" s="35">
        <f>AVERAGEIF(C1:C81,W13,N1:N81)</f>
        <v>0.8090951089499997</v>
      </c>
      <c r="X16" s="35">
        <f>AVERAGEIF(C1:C81,X13,N1:N81)</f>
        <v>0.85102426299999989</v>
      </c>
      <c r="Y16" s="36">
        <f>AVERAGE(U16:X16)</f>
        <v>0.75913661106249997</v>
      </c>
    </row>
    <row r="17" spans="1:25" ht="15.5" x14ac:dyDescent="0.35">
      <c r="A17">
        <v>1</v>
      </c>
      <c r="B17">
        <v>100</v>
      </c>
      <c r="C17">
        <v>8000</v>
      </c>
      <c r="D17">
        <v>3</v>
      </c>
      <c r="E17">
        <v>42933.190139999999</v>
      </c>
      <c r="F17">
        <v>8000</v>
      </c>
      <c r="G17">
        <v>15830.855939999999</v>
      </c>
      <c r="H17">
        <v>15843.695519999999</v>
      </c>
      <c r="I17">
        <v>2130.979773</v>
      </c>
      <c r="J17">
        <v>635.74997919999998</v>
      </c>
      <c r="K17">
        <v>491.90891859999999</v>
      </c>
      <c r="L17">
        <v>1</v>
      </c>
      <c r="M17">
        <v>0.33691966491500963</v>
      </c>
      <c r="N17">
        <v>0.59410990399999997</v>
      </c>
      <c r="O17">
        <v>17</v>
      </c>
      <c r="P17">
        <v>5.9852630000000002E-3</v>
      </c>
      <c r="Q17" t="s">
        <v>16</v>
      </c>
      <c r="T17" s="21" t="s">
        <v>29</v>
      </c>
      <c r="U17" s="22">
        <f>AVERAGEIF(SA[Fd],U13,SA[NbDC])*2</f>
        <v>8.3000000000000007</v>
      </c>
      <c r="V17" s="22">
        <f>AVERAGEIF(SA[Fd],V13,SA[NbDC])*2</f>
        <v>4.7</v>
      </c>
      <c r="W17" s="22">
        <f>AVERAGEIF(SA[Fd],W13,SA[NbDC])*2</f>
        <v>2.5</v>
      </c>
      <c r="X17" s="22">
        <f>AVERAGEIF(SA[Fd],X13,SA[NbDC])*2</f>
        <v>2</v>
      </c>
      <c r="Y17" s="23">
        <f>AVERAGE(U17:X17)</f>
        <v>4.375</v>
      </c>
    </row>
    <row r="18" spans="1:25" ht="16" thickBot="1" x14ac:dyDescent="0.4">
      <c r="A18">
        <v>2</v>
      </c>
      <c r="B18">
        <v>10</v>
      </c>
      <c r="C18">
        <v>1000</v>
      </c>
      <c r="D18">
        <v>3</v>
      </c>
      <c r="E18">
        <v>31144.839599999999</v>
      </c>
      <c r="F18">
        <v>8000</v>
      </c>
      <c r="G18">
        <v>10317.79711</v>
      </c>
      <c r="H18">
        <v>5596.4828349999998</v>
      </c>
      <c r="I18">
        <v>5744.2125980000001</v>
      </c>
      <c r="J18">
        <v>465.72808320000001</v>
      </c>
      <c r="K18">
        <v>1020.61898</v>
      </c>
      <c r="L18">
        <v>8</v>
      </c>
      <c r="M18">
        <v>0.28432177401510716</v>
      </c>
      <c r="N18">
        <v>0.82381674599999999</v>
      </c>
      <c r="O18">
        <v>8</v>
      </c>
      <c r="P18">
        <v>9.3396610000000008E-3</v>
      </c>
      <c r="Q18" t="s">
        <v>16</v>
      </c>
      <c r="T18" s="24" t="s">
        <v>30</v>
      </c>
      <c r="U18" s="25">
        <f>AVERAGEIF(COOP[Fd],U13,COOP[NbDC])</f>
        <v>5.5</v>
      </c>
      <c r="V18" s="25">
        <f>AVERAGEIF(COOP[Fd],V13,COOP[NbDC])</f>
        <v>3.6</v>
      </c>
      <c r="W18" s="25">
        <f>AVERAGEIF(COOP[Fd],W13,COOP[NbDC])</f>
        <v>2.0499999999999998</v>
      </c>
      <c r="X18" s="25">
        <f>AVERAGEIF(COOP[Fd],X13,COOP[NbDC])</f>
        <v>1.25</v>
      </c>
      <c r="Y18" s="26">
        <f>AVERAGE(U18:X18)</f>
        <v>3.0999999999999996</v>
      </c>
    </row>
    <row r="19" spans="1:25" x14ac:dyDescent="0.35">
      <c r="A19">
        <v>2</v>
      </c>
      <c r="B19">
        <v>10</v>
      </c>
      <c r="C19">
        <v>2000</v>
      </c>
      <c r="D19">
        <v>3</v>
      </c>
      <c r="E19">
        <v>36920.166689999998</v>
      </c>
      <c r="F19">
        <v>10000</v>
      </c>
      <c r="G19">
        <v>15049.322550000001</v>
      </c>
      <c r="H19">
        <v>6059.6328450000001</v>
      </c>
      <c r="I19">
        <v>4533.4237620000004</v>
      </c>
      <c r="J19">
        <v>465.72808320000001</v>
      </c>
      <c r="K19">
        <v>812.05944939999995</v>
      </c>
      <c r="L19">
        <v>5</v>
      </c>
      <c r="M19">
        <v>0.28084480270120399</v>
      </c>
      <c r="N19">
        <v>0.89199362500000001</v>
      </c>
      <c r="O19">
        <v>39</v>
      </c>
      <c r="P19">
        <v>5.1971899999999998E-4</v>
      </c>
      <c r="Q19" t="s">
        <v>16</v>
      </c>
    </row>
    <row r="20" spans="1:25" x14ac:dyDescent="0.35">
      <c r="A20">
        <v>2</v>
      </c>
      <c r="B20">
        <v>10</v>
      </c>
      <c r="C20">
        <v>4000</v>
      </c>
      <c r="D20">
        <v>3</v>
      </c>
      <c r="E20">
        <v>44049.630420000001</v>
      </c>
      <c r="F20">
        <v>12000</v>
      </c>
      <c r="G20">
        <v>21020.22767</v>
      </c>
      <c r="H20">
        <v>6410.564644</v>
      </c>
      <c r="I20">
        <v>3524.4945790000002</v>
      </c>
      <c r="J20">
        <v>465.72808320000001</v>
      </c>
      <c r="K20">
        <v>628.61544230000004</v>
      </c>
      <c r="L20">
        <v>3</v>
      </c>
      <c r="M20">
        <v>0.25920344773247311</v>
      </c>
      <c r="N20">
        <v>0.94365169299999996</v>
      </c>
      <c r="O20">
        <v>32</v>
      </c>
      <c r="P20">
        <v>9.8622050000000006E-3</v>
      </c>
      <c r="Q20" t="s">
        <v>16</v>
      </c>
    </row>
    <row r="21" spans="1:25" x14ac:dyDescent="0.35">
      <c r="A21">
        <v>2</v>
      </c>
      <c r="B21">
        <v>10</v>
      </c>
      <c r="C21">
        <v>8000</v>
      </c>
      <c r="D21">
        <v>3</v>
      </c>
      <c r="E21">
        <v>52142.186300000001</v>
      </c>
      <c r="F21">
        <v>16000</v>
      </c>
      <c r="G21">
        <v>25713.66001</v>
      </c>
      <c r="H21">
        <v>6532.8499490000004</v>
      </c>
      <c r="I21">
        <v>2908.919539</v>
      </c>
      <c r="J21">
        <v>465.72808320000001</v>
      </c>
      <c r="K21">
        <v>521.02871070000003</v>
      </c>
      <c r="L21">
        <v>2</v>
      </c>
      <c r="M21">
        <v>0.24450144094484172</v>
      </c>
      <c r="N21">
        <v>0.96165240600000002</v>
      </c>
      <c r="O21">
        <v>14</v>
      </c>
      <c r="P21">
        <v>7.0183299999999997E-3</v>
      </c>
      <c r="Q21" t="s">
        <v>16</v>
      </c>
    </row>
    <row r="22" spans="1:25" x14ac:dyDescent="0.35">
      <c r="A22">
        <v>2</v>
      </c>
      <c r="B22">
        <v>40</v>
      </c>
      <c r="C22">
        <v>1000</v>
      </c>
      <c r="D22">
        <v>3</v>
      </c>
      <c r="E22">
        <v>29514.597119999999</v>
      </c>
      <c r="F22">
        <v>6000</v>
      </c>
      <c r="G22">
        <v>9203.0476049999997</v>
      </c>
      <c r="H22">
        <v>7990.0384880000001</v>
      </c>
      <c r="I22">
        <v>4975.1680749999996</v>
      </c>
      <c r="J22">
        <v>465.72808320000001</v>
      </c>
      <c r="K22">
        <v>880.614867</v>
      </c>
      <c r="L22">
        <v>6</v>
      </c>
      <c r="M22">
        <v>0.31015607318235205</v>
      </c>
      <c r="N22">
        <v>0.72735444400000004</v>
      </c>
      <c r="O22">
        <v>71</v>
      </c>
      <c r="P22">
        <v>9.9546919999999994E-3</v>
      </c>
      <c r="Q22" t="s">
        <v>16</v>
      </c>
    </row>
    <row r="23" spans="1:25" x14ac:dyDescent="0.35">
      <c r="A23">
        <v>2</v>
      </c>
      <c r="B23">
        <v>40</v>
      </c>
      <c r="C23">
        <v>2000</v>
      </c>
      <c r="D23">
        <v>3</v>
      </c>
      <c r="E23">
        <v>33837.627569999997</v>
      </c>
      <c r="F23">
        <v>6000</v>
      </c>
      <c r="G23">
        <v>13655.89378</v>
      </c>
      <c r="H23">
        <v>9550.3618029999998</v>
      </c>
      <c r="I23">
        <v>3533.2702859999999</v>
      </c>
      <c r="J23">
        <v>465.72808320000001</v>
      </c>
      <c r="K23">
        <v>632.37361550000003</v>
      </c>
      <c r="L23">
        <v>3</v>
      </c>
      <c r="M23">
        <v>0.2994079050869537</v>
      </c>
      <c r="N23">
        <v>0.86939482300000004</v>
      </c>
      <c r="O23">
        <v>33</v>
      </c>
      <c r="P23">
        <v>8.1065319999999996E-3</v>
      </c>
      <c r="Q23" t="s">
        <v>16</v>
      </c>
    </row>
    <row r="24" spans="1:25" x14ac:dyDescent="0.35">
      <c r="A24">
        <v>2</v>
      </c>
      <c r="B24">
        <v>40</v>
      </c>
      <c r="C24">
        <v>4000</v>
      </c>
      <c r="D24">
        <v>3</v>
      </c>
      <c r="E24">
        <v>38261.88076</v>
      </c>
      <c r="F24">
        <v>8000</v>
      </c>
      <c r="G24">
        <v>16284.54515</v>
      </c>
      <c r="H24">
        <v>10080.166499999999</v>
      </c>
      <c r="I24">
        <v>2909.222507</v>
      </c>
      <c r="J24">
        <v>465.72808320000001</v>
      </c>
      <c r="K24">
        <v>522.21852560000002</v>
      </c>
      <c r="L24">
        <v>2</v>
      </c>
      <c r="M24">
        <v>0.29869013838154523</v>
      </c>
      <c r="N24">
        <v>0.917624353</v>
      </c>
      <c r="O24">
        <v>37</v>
      </c>
      <c r="P24">
        <v>9.7421569999999996E-3</v>
      </c>
      <c r="Q24" t="s">
        <v>16</v>
      </c>
    </row>
    <row r="25" spans="1:25" x14ac:dyDescent="0.35">
      <c r="A25">
        <v>2</v>
      </c>
      <c r="B25">
        <v>40</v>
      </c>
      <c r="C25">
        <v>8000</v>
      </c>
      <c r="D25">
        <v>3</v>
      </c>
      <c r="E25">
        <v>43916.548410000003</v>
      </c>
      <c r="F25">
        <v>8000</v>
      </c>
      <c r="G25">
        <v>22596.144250000001</v>
      </c>
      <c r="H25">
        <v>10426.25714</v>
      </c>
      <c r="I25">
        <v>2058.1180559999998</v>
      </c>
      <c r="J25">
        <v>465.72808320000001</v>
      </c>
      <c r="K25">
        <v>370.3008762</v>
      </c>
      <c r="L25">
        <v>1</v>
      </c>
      <c r="M25">
        <v>0.29798348714443312</v>
      </c>
      <c r="N25">
        <v>0.94912990500000005</v>
      </c>
      <c r="O25">
        <v>18</v>
      </c>
      <c r="P25">
        <v>5.6638840000000001E-3</v>
      </c>
      <c r="Q25" t="s">
        <v>16</v>
      </c>
    </row>
    <row r="26" spans="1:25" x14ac:dyDescent="0.35">
      <c r="A26">
        <v>2</v>
      </c>
      <c r="B26">
        <v>70</v>
      </c>
      <c r="C26">
        <v>1000</v>
      </c>
      <c r="D26">
        <v>3</v>
      </c>
      <c r="E26">
        <v>29238.115750000001</v>
      </c>
      <c r="F26">
        <v>6000</v>
      </c>
      <c r="G26">
        <v>8495.5949000000001</v>
      </c>
      <c r="H26">
        <v>8403.3516209999998</v>
      </c>
      <c r="I26">
        <v>4989.1782830000002</v>
      </c>
      <c r="J26">
        <v>465.72808320000001</v>
      </c>
      <c r="K26">
        <v>884.2628641</v>
      </c>
      <c r="L26">
        <v>6</v>
      </c>
      <c r="M26">
        <v>0.31655738747809598</v>
      </c>
      <c r="N26">
        <v>0.57670050399999995</v>
      </c>
      <c r="O26">
        <v>28</v>
      </c>
      <c r="P26">
        <v>8.1156570000000001E-3</v>
      </c>
      <c r="Q26" t="s">
        <v>16</v>
      </c>
    </row>
    <row r="27" spans="1:25" x14ac:dyDescent="0.35">
      <c r="A27">
        <v>2</v>
      </c>
      <c r="B27">
        <v>70</v>
      </c>
      <c r="C27">
        <v>2000</v>
      </c>
      <c r="D27">
        <v>3</v>
      </c>
      <c r="E27">
        <v>33098.858740000003</v>
      </c>
      <c r="F27">
        <v>6000</v>
      </c>
      <c r="G27">
        <v>11594.472019999999</v>
      </c>
      <c r="H27">
        <v>10883.76195</v>
      </c>
      <c r="I27">
        <v>3525.2188000000001</v>
      </c>
      <c r="J27">
        <v>465.72808320000001</v>
      </c>
      <c r="K27">
        <v>629.67788310000003</v>
      </c>
      <c r="L27">
        <v>3</v>
      </c>
      <c r="M27">
        <v>0.31018706025279458</v>
      </c>
      <c r="N27">
        <v>0.74692471400000005</v>
      </c>
      <c r="O27">
        <v>164</v>
      </c>
      <c r="P27">
        <v>8.3953329999999996E-3</v>
      </c>
      <c r="Q27" t="s">
        <v>16</v>
      </c>
    </row>
    <row r="28" spans="1:25" x14ac:dyDescent="0.35">
      <c r="A28">
        <v>2</v>
      </c>
      <c r="B28">
        <v>70</v>
      </c>
      <c r="C28">
        <v>4000</v>
      </c>
      <c r="D28">
        <v>3</v>
      </c>
      <c r="E28">
        <v>37158.000489999999</v>
      </c>
      <c r="F28">
        <v>8000</v>
      </c>
      <c r="G28">
        <v>13388.10859</v>
      </c>
      <c r="H28">
        <v>11874.219129999999</v>
      </c>
      <c r="I28">
        <v>2908.9171270000002</v>
      </c>
      <c r="J28">
        <v>465.72808320000001</v>
      </c>
      <c r="K28">
        <v>521.02756339999996</v>
      </c>
      <c r="L28">
        <v>2</v>
      </c>
      <c r="M28">
        <v>0.3100991124862259</v>
      </c>
      <c r="N28">
        <v>0.81489725400000002</v>
      </c>
      <c r="O28">
        <v>70</v>
      </c>
      <c r="P28">
        <v>8.9820850000000008E-3</v>
      </c>
      <c r="Q28" t="s">
        <v>16</v>
      </c>
    </row>
    <row r="29" spans="1:25" x14ac:dyDescent="0.35">
      <c r="A29">
        <v>2</v>
      </c>
      <c r="B29">
        <v>70</v>
      </c>
      <c r="C29">
        <v>8000</v>
      </c>
      <c r="D29">
        <v>3</v>
      </c>
      <c r="E29">
        <v>41644.006609999997</v>
      </c>
      <c r="F29">
        <v>8000</v>
      </c>
      <c r="G29">
        <v>17541.842000000001</v>
      </c>
      <c r="H29">
        <v>13208.017589999999</v>
      </c>
      <c r="I29">
        <v>2058.1180559999998</v>
      </c>
      <c r="J29">
        <v>465.72808320000001</v>
      </c>
      <c r="K29">
        <v>370.3008762</v>
      </c>
      <c r="L29">
        <v>1</v>
      </c>
      <c r="M29">
        <v>0.32680147077424621</v>
      </c>
      <c r="N29">
        <v>0.90643242700000004</v>
      </c>
      <c r="O29">
        <v>13</v>
      </c>
      <c r="P29">
        <v>4.7840599999999997E-3</v>
      </c>
      <c r="Q29" t="s">
        <v>16</v>
      </c>
    </row>
    <row r="30" spans="1:25" x14ac:dyDescent="0.35">
      <c r="A30">
        <v>2</v>
      </c>
      <c r="B30">
        <v>100</v>
      </c>
      <c r="C30">
        <v>1000</v>
      </c>
      <c r="D30">
        <v>3</v>
      </c>
      <c r="E30">
        <v>29257.109649999999</v>
      </c>
      <c r="F30">
        <v>6000</v>
      </c>
      <c r="G30">
        <v>8397.8131109999995</v>
      </c>
      <c r="H30">
        <v>8520.0864469999997</v>
      </c>
      <c r="I30">
        <v>4987.977339</v>
      </c>
      <c r="J30">
        <v>465.72808320000001</v>
      </c>
      <c r="K30">
        <v>885.50466670000003</v>
      </c>
      <c r="L30">
        <v>6</v>
      </c>
      <c r="M30">
        <v>0.31476115982468866</v>
      </c>
      <c r="N30">
        <v>0.31895395300000001</v>
      </c>
      <c r="O30">
        <v>67</v>
      </c>
      <c r="P30">
        <v>9.7306849999999993E-3</v>
      </c>
      <c r="Q30" t="s">
        <v>16</v>
      </c>
    </row>
    <row r="31" spans="1:25" x14ac:dyDescent="0.35">
      <c r="A31">
        <v>2</v>
      </c>
      <c r="B31">
        <v>100</v>
      </c>
      <c r="C31">
        <v>2000</v>
      </c>
      <c r="D31">
        <v>3</v>
      </c>
      <c r="E31">
        <v>33033.729399999997</v>
      </c>
      <c r="F31">
        <v>6000</v>
      </c>
      <c r="G31">
        <v>11169.544040000001</v>
      </c>
      <c r="H31">
        <v>11234.23056</v>
      </c>
      <c r="I31">
        <v>3532.1937539999999</v>
      </c>
      <c r="J31">
        <v>465.72808320000001</v>
      </c>
      <c r="K31">
        <v>632.03296250000005</v>
      </c>
      <c r="L31">
        <v>3</v>
      </c>
      <c r="M31">
        <v>0.31163392004736123</v>
      </c>
      <c r="N31">
        <v>0.42055937700000001</v>
      </c>
      <c r="O31">
        <v>9</v>
      </c>
      <c r="P31">
        <v>5.3477560000000004E-3</v>
      </c>
      <c r="Q31" t="s">
        <v>16</v>
      </c>
    </row>
    <row r="32" spans="1:25" x14ac:dyDescent="0.35">
      <c r="A32">
        <v>2</v>
      </c>
      <c r="B32">
        <v>100</v>
      </c>
      <c r="C32">
        <v>4000</v>
      </c>
      <c r="D32">
        <v>3</v>
      </c>
      <c r="E32">
        <v>36962.135159999998</v>
      </c>
      <c r="F32">
        <v>4000</v>
      </c>
      <c r="G32">
        <v>15025.34477</v>
      </c>
      <c r="H32">
        <v>15042.665279999999</v>
      </c>
      <c r="I32">
        <v>2058.112392</v>
      </c>
      <c r="J32">
        <v>465.72808320000001</v>
      </c>
      <c r="K32">
        <v>370.28463779999998</v>
      </c>
      <c r="L32">
        <v>1</v>
      </c>
      <c r="M32">
        <v>0.31291965305613462</v>
      </c>
      <c r="N32">
        <v>0.56313015</v>
      </c>
      <c r="O32">
        <v>20</v>
      </c>
      <c r="P32">
        <v>8.7406099999999998E-4</v>
      </c>
      <c r="Q32" t="s">
        <v>16</v>
      </c>
    </row>
    <row r="33" spans="1:17" x14ac:dyDescent="0.35">
      <c r="A33">
        <v>2</v>
      </c>
      <c r="B33">
        <v>100</v>
      </c>
      <c r="C33">
        <v>8000</v>
      </c>
      <c r="D33">
        <v>3</v>
      </c>
      <c r="E33">
        <v>40995.377679999998</v>
      </c>
      <c r="F33">
        <v>8000</v>
      </c>
      <c r="G33">
        <v>15041.15646</v>
      </c>
      <c r="H33">
        <v>15060.03104</v>
      </c>
      <c r="I33">
        <v>2058.1308779999999</v>
      </c>
      <c r="J33">
        <v>465.72808320000001</v>
      </c>
      <c r="K33">
        <v>370.3312143</v>
      </c>
      <c r="L33">
        <v>1</v>
      </c>
      <c r="M33">
        <v>0.33660093757336246</v>
      </c>
      <c r="N33">
        <v>0.56378024699999996</v>
      </c>
      <c r="O33">
        <v>4</v>
      </c>
      <c r="P33">
        <v>9.1326259999999996E-3</v>
      </c>
      <c r="Q33" t="s">
        <v>16</v>
      </c>
    </row>
    <row r="34" spans="1:17" x14ac:dyDescent="0.35">
      <c r="A34">
        <v>3</v>
      </c>
      <c r="B34">
        <v>10</v>
      </c>
      <c r="C34">
        <v>1000</v>
      </c>
      <c r="D34">
        <v>3</v>
      </c>
      <c r="E34">
        <v>32048.280340000001</v>
      </c>
      <c r="F34">
        <v>7000</v>
      </c>
      <c r="G34">
        <v>12153.749030000001</v>
      </c>
      <c r="H34">
        <v>5632.8508609999999</v>
      </c>
      <c r="I34">
        <v>5444.2596380000005</v>
      </c>
      <c r="J34">
        <v>582.49031109999999</v>
      </c>
      <c r="K34">
        <v>1234.930503</v>
      </c>
      <c r="L34">
        <v>7</v>
      </c>
      <c r="M34">
        <v>0.27620883533270174</v>
      </c>
      <c r="N34">
        <v>0.84735644899999996</v>
      </c>
      <c r="O34">
        <v>27</v>
      </c>
      <c r="P34">
        <v>4.8246340000000004E-3</v>
      </c>
      <c r="Q34" t="s">
        <v>16</v>
      </c>
    </row>
    <row r="35" spans="1:17" x14ac:dyDescent="0.35">
      <c r="A35">
        <v>3</v>
      </c>
      <c r="B35">
        <v>10</v>
      </c>
      <c r="C35">
        <v>2000</v>
      </c>
      <c r="D35">
        <v>3</v>
      </c>
      <c r="E35">
        <v>37064.666270000002</v>
      </c>
      <c r="F35">
        <v>8000</v>
      </c>
      <c r="G35">
        <v>17321.485290000001</v>
      </c>
      <c r="H35">
        <v>6063.0324890000002</v>
      </c>
      <c r="I35">
        <v>4154.5651950000001</v>
      </c>
      <c r="J35">
        <v>582.49031109999999</v>
      </c>
      <c r="K35">
        <v>943.09298639999997</v>
      </c>
      <c r="L35">
        <v>4</v>
      </c>
      <c r="M35">
        <v>0.26788886212832175</v>
      </c>
      <c r="N35">
        <v>0.91206918299999995</v>
      </c>
      <c r="O35">
        <v>35</v>
      </c>
      <c r="P35">
        <v>4.8403220000000002E-3</v>
      </c>
      <c r="Q35" t="s">
        <v>16</v>
      </c>
    </row>
    <row r="36" spans="1:17" x14ac:dyDescent="0.35">
      <c r="A36">
        <v>3</v>
      </c>
      <c r="B36">
        <v>10</v>
      </c>
      <c r="C36">
        <v>4000</v>
      </c>
      <c r="D36">
        <v>3</v>
      </c>
      <c r="E36">
        <v>43337.227339999998</v>
      </c>
      <c r="F36">
        <v>12000</v>
      </c>
      <c r="G36">
        <v>20205.310109999999</v>
      </c>
      <c r="H36">
        <v>6117.96101</v>
      </c>
      <c r="I36">
        <v>3611.5897949999999</v>
      </c>
      <c r="J36">
        <v>582.49031109999999</v>
      </c>
      <c r="K36">
        <v>819.87611709999999</v>
      </c>
      <c r="L36">
        <v>3</v>
      </c>
      <c r="M36">
        <v>0.27391781173636526</v>
      </c>
      <c r="N36">
        <v>0.92033214600000002</v>
      </c>
      <c r="O36">
        <v>20</v>
      </c>
      <c r="P36">
        <v>7.9370699999999992E-3</v>
      </c>
      <c r="Q36" t="s">
        <v>16</v>
      </c>
    </row>
    <row r="37" spans="1:17" x14ac:dyDescent="0.35">
      <c r="A37">
        <v>3</v>
      </c>
      <c r="B37">
        <v>10</v>
      </c>
      <c r="C37">
        <v>8000</v>
      </c>
      <c r="D37">
        <v>3</v>
      </c>
      <c r="E37">
        <v>52238.452770000004</v>
      </c>
      <c r="F37">
        <v>16000</v>
      </c>
      <c r="G37">
        <v>25744.75303</v>
      </c>
      <c r="H37">
        <v>6352.2554609999997</v>
      </c>
      <c r="I37">
        <v>2899.196019</v>
      </c>
      <c r="J37">
        <v>582.49031109999999</v>
      </c>
      <c r="K37">
        <v>659.75795449999998</v>
      </c>
      <c r="L37">
        <v>2</v>
      </c>
      <c r="M37">
        <v>0.2415750385676867</v>
      </c>
      <c r="N37">
        <v>0.955577338</v>
      </c>
      <c r="O37">
        <v>13</v>
      </c>
      <c r="P37">
        <v>6.0329770000000001E-3</v>
      </c>
      <c r="Q37" t="s">
        <v>16</v>
      </c>
    </row>
    <row r="38" spans="1:17" x14ac:dyDescent="0.35">
      <c r="A38">
        <v>3</v>
      </c>
      <c r="B38">
        <v>40</v>
      </c>
      <c r="C38">
        <v>1000</v>
      </c>
      <c r="D38">
        <v>3</v>
      </c>
      <c r="E38">
        <v>29892.08914</v>
      </c>
      <c r="F38">
        <v>5000</v>
      </c>
      <c r="G38">
        <v>10206.489970000001</v>
      </c>
      <c r="H38">
        <v>8406.3506280000001</v>
      </c>
      <c r="I38">
        <v>4641.3474249999999</v>
      </c>
      <c r="J38">
        <v>582.49031109999999</v>
      </c>
      <c r="K38">
        <v>1055.410807</v>
      </c>
      <c r="L38">
        <v>5</v>
      </c>
      <c r="M38">
        <v>0.29985019258354473</v>
      </c>
      <c r="N38">
        <v>0.79322743399999995</v>
      </c>
      <c r="O38">
        <v>34</v>
      </c>
      <c r="P38">
        <v>9.9230180000000005E-3</v>
      </c>
      <c r="Q38" t="s">
        <v>16</v>
      </c>
    </row>
    <row r="39" spans="1:17" x14ac:dyDescent="0.35">
      <c r="A39">
        <v>3</v>
      </c>
      <c r="B39">
        <v>40</v>
      </c>
      <c r="C39">
        <v>2000</v>
      </c>
      <c r="D39">
        <v>3</v>
      </c>
      <c r="E39">
        <v>33354.294900000001</v>
      </c>
      <c r="F39">
        <v>6000</v>
      </c>
      <c r="G39">
        <v>13177.248600000001</v>
      </c>
      <c r="H39">
        <v>9160.1383999999998</v>
      </c>
      <c r="I39">
        <v>3613.4958959999999</v>
      </c>
      <c r="J39">
        <v>582.49031109999999</v>
      </c>
      <c r="K39">
        <v>820.92169679999995</v>
      </c>
      <c r="L39">
        <v>3</v>
      </c>
      <c r="M39">
        <v>0.30955514468030482</v>
      </c>
      <c r="N39">
        <v>0.86435522399999998</v>
      </c>
      <c r="O39">
        <v>26</v>
      </c>
      <c r="P39">
        <v>9.2350309999999994E-3</v>
      </c>
      <c r="Q39" t="s">
        <v>16</v>
      </c>
    </row>
    <row r="40" spans="1:17" x14ac:dyDescent="0.35">
      <c r="A40">
        <v>3</v>
      </c>
      <c r="B40">
        <v>40</v>
      </c>
      <c r="C40">
        <v>4000</v>
      </c>
      <c r="D40">
        <v>3</v>
      </c>
      <c r="E40">
        <v>38385.916499999999</v>
      </c>
      <c r="F40">
        <v>8000</v>
      </c>
      <c r="G40">
        <v>16497.458930000001</v>
      </c>
      <c r="H40">
        <v>9687.5891449999999</v>
      </c>
      <c r="I40">
        <v>2947.8427860000002</v>
      </c>
      <c r="J40">
        <v>582.49031109999999</v>
      </c>
      <c r="K40">
        <v>670.5353255</v>
      </c>
      <c r="L40">
        <v>2</v>
      </c>
      <c r="M40">
        <v>0.29791414807268646</v>
      </c>
      <c r="N40">
        <v>0.91412573900000005</v>
      </c>
      <c r="O40">
        <v>33</v>
      </c>
      <c r="P40">
        <v>8.4866330000000004E-3</v>
      </c>
      <c r="Q40" t="s">
        <v>16</v>
      </c>
    </row>
    <row r="41" spans="1:17" x14ac:dyDescent="0.35">
      <c r="A41">
        <v>3</v>
      </c>
      <c r="B41">
        <v>40</v>
      </c>
      <c r="C41">
        <v>8000</v>
      </c>
      <c r="D41">
        <v>3</v>
      </c>
      <c r="E41">
        <v>43994.644319999999</v>
      </c>
      <c r="F41">
        <v>8000</v>
      </c>
      <c r="G41">
        <v>22596.127059999999</v>
      </c>
      <c r="H41">
        <v>10254.558870000001</v>
      </c>
      <c r="I41">
        <v>2087.1695359999999</v>
      </c>
      <c r="J41">
        <v>582.49031109999999</v>
      </c>
      <c r="K41">
        <v>474.29853839999998</v>
      </c>
      <c r="L41">
        <v>1</v>
      </c>
      <c r="M41">
        <v>0.29804092006393906</v>
      </c>
      <c r="N41">
        <v>0.967625285</v>
      </c>
      <c r="O41">
        <v>17</v>
      </c>
      <c r="P41">
        <v>4.8223229999999999E-3</v>
      </c>
      <c r="Q41" t="s">
        <v>16</v>
      </c>
    </row>
    <row r="42" spans="1:17" x14ac:dyDescent="0.35">
      <c r="A42">
        <v>3</v>
      </c>
      <c r="B42">
        <v>70</v>
      </c>
      <c r="C42">
        <v>1000</v>
      </c>
      <c r="D42">
        <v>3</v>
      </c>
      <c r="E42">
        <v>29540.426019999999</v>
      </c>
      <c r="F42">
        <v>4000</v>
      </c>
      <c r="G42">
        <v>10040.384690000001</v>
      </c>
      <c r="H42">
        <v>9819.8925949999993</v>
      </c>
      <c r="I42">
        <v>4154.5653080000002</v>
      </c>
      <c r="J42">
        <v>582.49031109999999</v>
      </c>
      <c r="K42">
        <v>943.0931061</v>
      </c>
      <c r="L42">
        <v>4</v>
      </c>
      <c r="M42">
        <v>0.30608413221764863</v>
      </c>
      <c r="N42">
        <v>0.69266702400000002</v>
      </c>
      <c r="O42">
        <v>150</v>
      </c>
      <c r="P42">
        <v>5.1737770000000001E-3</v>
      </c>
      <c r="Q42" t="s">
        <v>16</v>
      </c>
    </row>
    <row r="43" spans="1:17" x14ac:dyDescent="0.35">
      <c r="A43">
        <v>3</v>
      </c>
      <c r="B43">
        <v>70</v>
      </c>
      <c r="C43">
        <v>2000</v>
      </c>
      <c r="D43">
        <v>3</v>
      </c>
      <c r="E43">
        <v>32721.712930000002</v>
      </c>
      <c r="F43">
        <v>6000</v>
      </c>
      <c r="G43">
        <v>11189.38149</v>
      </c>
      <c r="H43">
        <v>10515.42353</v>
      </c>
      <c r="I43">
        <v>3613.4958959999999</v>
      </c>
      <c r="J43">
        <v>582.49031109999999</v>
      </c>
      <c r="K43">
        <v>820.92169679999995</v>
      </c>
      <c r="L43">
        <v>3</v>
      </c>
      <c r="M43">
        <v>0.32159381110291813</v>
      </c>
      <c r="N43">
        <v>0.741727778</v>
      </c>
      <c r="O43">
        <v>32</v>
      </c>
      <c r="P43">
        <v>8.8950330000000001E-3</v>
      </c>
      <c r="Q43" t="s">
        <v>16</v>
      </c>
    </row>
    <row r="44" spans="1:17" x14ac:dyDescent="0.35">
      <c r="A44">
        <v>3</v>
      </c>
      <c r="B44">
        <v>70</v>
      </c>
      <c r="C44">
        <v>4000</v>
      </c>
      <c r="D44">
        <v>3</v>
      </c>
      <c r="E44">
        <v>37311.2045</v>
      </c>
      <c r="F44">
        <v>8000</v>
      </c>
      <c r="G44">
        <v>13602.546259999999</v>
      </c>
      <c r="H44">
        <v>11517.280129999999</v>
      </c>
      <c r="I44">
        <v>2939.3349739999999</v>
      </c>
      <c r="J44">
        <v>582.49031109999999</v>
      </c>
      <c r="K44">
        <v>669.55282950000003</v>
      </c>
      <c r="L44">
        <v>2</v>
      </c>
      <c r="M44">
        <v>0.30631909454860712</v>
      </c>
      <c r="N44">
        <v>0.81239586600000002</v>
      </c>
      <c r="O44">
        <v>24</v>
      </c>
      <c r="P44">
        <v>5.8459599999999999E-3</v>
      </c>
      <c r="Q44" t="s">
        <v>16</v>
      </c>
    </row>
    <row r="45" spans="1:17" x14ac:dyDescent="0.35">
      <c r="A45">
        <v>3</v>
      </c>
      <c r="B45">
        <v>70</v>
      </c>
      <c r="C45">
        <v>8000</v>
      </c>
      <c r="D45">
        <v>3</v>
      </c>
      <c r="E45">
        <v>41566.828780000003</v>
      </c>
      <c r="F45">
        <v>8000</v>
      </c>
      <c r="G45">
        <v>17563.959330000002</v>
      </c>
      <c r="H45">
        <v>12858.923720000001</v>
      </c>
      <c r="I45">
        <v>2087.1627100000001</v>
      </c>
      <c r="J45">
        <v>582.49031109999999</v>
      </c>
      <c r="K45">
        <v>474.29270989999998</v>
      </c>
      <c r="L45">
        <v>1</v>
      </c>
      <c r="M45">
        <v>0.32751845098414967</v>
      </c>
      <c r="N45">
        <v>0.90703155199999996</v>
      </c>
      <c r="O45">
        <v>7</v>
      </c>
      <c r="P45">
        <v>9.3125540000000007E-3</v>
      </c>
      <c r="Q45" t="s">
        <v>16</v>
      </c>
    </row>
    <row r="46" spans="1:17" x14ac:dyDescent="0.35">
      <c r="A46">
        <v>3</v>
      </c>
      <c r="B46">
        <v>100</v>
      </c>
      <c r="C46">
        <v>1000</v>
      </c>
      <c r="D46">
        <v>3</v>
      </c>
      <c r="E46">
        <v>29625.29754</v>
      </c>
      <c r="F46">
        <v>4000</v>
      </c>
      <c r="G46">
        <v>9934.2064279999995</v>
      </c>
      <c r="H46">
        <v>10019.97784</v>
      </c>
      <c r="I46">
        <v>4146.6711340000002</v>
      </c>
      <c r="J46">
        <v>582.49031109999999</v>
      </c>
      <c r="K46">
        <v>941.95182339999997</v>
      </c>
      <c r="L46">
        <v>4</v>
      </c>
      <c r="M46">
        <v>0.3059902087804986</v>
      </c>
      <c r="N46">
        <v>0.38479616900000002</v>
      </c>
      <c r="O46">
        <v>167</v>
      </c>
      <c r="P46">
        <v>9.1986749999999999E-3</v>
      </c>
      <c r="Q46" t="s">
        <v>16</v>
      </c>
    </row>
    <row r="47" spans="1:17" x14ac:dyDescent="0.35">
      <c r="A47">
        <v>3</v>
      </c>
      <c r="B47">
        <v>100</v>
      </c>
      <c r="C47">
        <v>2000</v>
      </c>
      <c r="D47">
        <v>3</v>
      </c>
      <c r="E47">
        <v>32622.436860000002</v>
      </c>
      <c r="F47">
        <v>6000</v>
      </c>
      <c r="G47">
        <v>10774.579890000001</v>
      </c>
      <c r="H47">
        <v>10837.322169999999</v>
      </c>
      <c r="I47">
        <v>3608.9547149999999</v>
      </c>
      <c r="J47">
        <v>582.49031109999999</v>
      </c>
      <c r="K47">
        <v>819.08977879999998</v>
      </c>
      <c r="L47">
        <v>3</v>
      </c>
      <c r="M47">
        <v>0.32087401289041884</v>
      </c>
      <c r="N47">
        <v>0.41618455900000001</v>
      </c>
      <c r="O47">
        <v>71</v>
      </c>
      <c r="P47">
        <v>9.4345969999999994E-3</v>
      </c>
      <c r="Q47" t="s">
        <v>16</v>
      </c>
    </row>
    <row r="48" spans="1:17" x14ac:dyDescent="0.35">
      <c r="A48">
        <v>3</v>
      </c>
      <c r="B48">
        <v>100</v>
      </c>
      <c r="C48">
        <v>4000</v>
      </c>
      <c r="D48">
        <v>3</v>
      </c>
      <c r="E48">
        <v>36742.107470000003</v>
      </c>
      <c r="F48">
        <v>4000</v>
      </c>
      <c r="G48">
        <v>14788.62744</v>
      </c>
      <c r="H48">
        <v>14809.51404</v>
      </c>
      <c r="I48">
        <v>2087.1730510000002</v>
      </c>
      <c r="J48">
        <v>582.49031109999999</v>
      </c>
      <c r="K48">
        <v>474.30263000000002</v>
      </c>
      <c r="L48">
        <v>1</v>
      </c>
      <c r="M48">
        <v>0.31526596030069792</v>
      </c>
      <c r="N48">
        <v>0.56872823100000003</v>
      </c>
      <c r="O48">
        <v>76</v>
      </c>
      <c r="P48">
        <v>9.5321959999999997E-3</v>
      </c>
      <c r="Q48" t="s">
        <v>16</v>
      </c>
    </row>
    <row r="49" spans="1:17" x14ac:dyDescent="0.35">
      <c r="A49">
        <v>3</v>
      </c>
      <c r="B49">
        <v>100</v>
      </c>
      <c r="C49">
        <v>8000</v>
      </c>
      <c r="D49">
        <v>3</v>
      </c>
      <c r="E49">
        <v>40777.665500000003</v>
      </c>
      <c r="F49">
        <v>8000</v>
      </c>
      <c r="G49">
        <v>14806.65725</v>
      </c>
      <c r="H49">
        <v>14827.05946</v>
      </c>
      <c r="I49">
        <v>2087.164342</v>
      </c>
      <c r="J49">
        <v>582.49031109999999</v>
      </c>
      <c r="K49">
        <v>474.29413319999998</v>
      </c>
      <c r="L49">
        <v>1</v>
      </c>
      <c r="M49">
        <v>0.33887072516413269</v>
      </c>
      <c r="N49">
        <v>0.56940202600000001</v>
      </c>
      <c r="O49">
        <v>13</v>
      </c>
      <c r="P49">
        <v>8.2538399999999997E-4</v>
      </c>
      <c r="Q49" t="s">
        <v>16</v>
      </c>
    </row>
    <row r="50" spans="1:17" x14ac:dyDescent="0.35">
      <c r="A50">
        <v>4</v>
      </c>
      <c r="B50">
        <v>10</v>
      </c>
      <c r="C50">
        <v>1000</v>
      </c>
      <c r="D50">
        <v>3</v>
      </c>
      <c r="E50">
        <v>31367.357660000001</v>
      </c>
      <c r="F50">
        <v>6000</v>
      </c>
      <c r="G50">
        <v>12756.72955</v>
      </c>
      <c r="H50">
        <v>5826.2695050000002</v>
      </c>
      <c r="I50">
        <v>5025.9927429999998</v>
      </c>
      <c r="J50">
        <v>606.80188980000003</v>
      </c>
      <c r="K50">
        <v>1151.5639719999999</v>
      </c>
      <c r="L50">
        <v>6</v>
      </c>
      <c r="M50">
        <v>0.2797872725032346</v>
      </c>
      <c r="N50">
        <v>0.88408240599999999</v>
      </c>
      <c r="O50">
        <v>13</v>
      </c>
      <c r="P50">
        <v>4.5063380000000004E-3</v>
      </c>
      <c r="Q50" t="s">
        <v>16</v>
      </c>
    </row>
    <row r="51" spans="1:17" x14ac:dyDescent="0.35">
      <c r="A51">
        <v>4</v>
      </c>
      <c r="B51">
        <v>10</v>
      </c>
      <c r="C51">
        <v>2000</v>
      </c>
      <c r="D51">
        <v>3</v>
      </c>
      <c r="E51">
        <v>36363.661760000003</v>
      </c>
      <c r="F51">
        <v>10000</v>
      </c>
      <c r="G51">
        <v>14091.976619999999</v>
      </c>
      <c r="H51">
        <v>5934.2376270000004</v>
      </c>
      <c r="I51">
        <v>4661.1863940000003</v>
      </c>
      <c r="J51">
        <v>606.80188980000003</v>
      </c>
      <c r="K51">
        <v>1069.4592259999999</v>
      </c>
      <c r="L51">
        <v>5</v>
      </c>
      <c r="M51">
        <v>0.29477222660477337</v>
      </c>
      <c r="N51">
        <v>0.90046556799999999</v>
      </c>
      <c r="O51">
        <v>7</v>
      </c>
      <c r="P51">
        <v>2.2705410000000001E-3</v>
      </c>
      <c r="Q51" t="s">
        <v>16</v>
      </c>
    </row>
    <row r="52" spans="1:17" x14ac:dyDescent="0.35">
      <c r="A52">
        <v>4</v>
      </c>
      <c r="B52">
        <v>10</v>
      </c>
      <c r="C52">
        <v>4000</v>
      </c>
      <c r="D52">
        <v>3</v>
      </c>
      <c r="E52">
        <v>44597.574639999999</v>
      </c>
      <c r="F52">
        <v>16000</v>
      </c>
      <c r="G52">
        <v>16768.150229999999</v>
      </c>
      <c r="H52">
        <v>6090.6220599999997</v>
      </c>
      <c r="I52">
        <v>4175.9212950000001</v>
      </c>
      <c r="J52">
        <v>606.80188980000003</v>
      </c>
      <c r="K52">
        <v>956.07916209999996</v>
      </c>
      <c r="L52">
        <v>4</v>
      </c>
      <c r="M52">
        <v>0.2670833515314574</v>
      </c>
      <c r="N52">
        <v>0.92419545599999997</v>
      </c>
      <c r="O52">
        <v>18</v>
      </c>
      <c r="P52">
        <v>8.5795750000000007E-3</v>
      </c>
      <c r="Q52" t="s">
        <v>16</v>
      </c>
    </row>
    <row r="53" spans="1:17" x14ac:dyDescent="0.35">
      <c r="A53">
        <v>4</v>
      </c>
      <c r="B53">
        <v>10</v>
      </c>
      <c r="C53">
        <v>8000</v>
      </c>
      <c r="D53">
        <v>3</v>
      </c>
      <c r="E53">
        <v>53300.442040000002</v>
      </c>
      <c r="F53">
        <v>16000</v>
      </c>
      <c r="G53">
        <v>26711.70032</v>
      </c>
      <c r="H53">
        <v>6362.5518849999999</v>
      </c>
      <c r="I53">
        <v>2945.5634850000001</v>
      </c>
      <c r="J53">
        <v>606.80188980000003</v>
      </c>
      <c r="K53">
        <v>673.82445819999998</v>
      </c>
      <c r="L53">
        <v>2</v>
      </c>
      <c r="M53">
        <v>0.25407823357271186</v>
      </c>
      <c r="N53">
        <v>0.96545828700000003</v>
      </c>
      <c r="O53">
        <v>5</v>
      </c>
      <c r="P53">
        <v>6.2793899999999997E-15</v>
      </c>
      <c r="Q53" t="s">
        <v>16</v>
      </c>
    </row>
    <row r="54" spans="1:17" x14ac:dyDescent="0.35">
      <c r="A54">
        <v>4</v>
      </c>
      <c r="B54">
        <v>40</v>
      </c>
      <c r="C54">
        <v>1000</v>
      </c>
      <c r="D54">
        <v>3</v>
      </c>
      <c r="E54">
        <v>29301.03829</v>
      </c>
      <c r="F54">
        <v>5000</v>
      </c>
      <c r="G54">
        <v>9674.9697520000009</v>
      </c>
      <c r="H54">
        <v>8306.0322219999998</v>
      </c>
      <c r="I54">
        <v>4646.6610559999999</v>
      </c>
      <c r="J54">
        <v>606.80188980000003</v>
      </c>
      <c r="K54">
        <v>1066.573365</v>
      </c>
      <c r="L54">
        <v>5</v>
      </c>
      <c r="M54">
        <v>0.3075912600072499</v>
      </c>
      <c r="N54">
        <v>0.76127078100000001</v>
      </c>
      <c r="O54">
        <v>16</v>
      </c>
      <c r="P54">
        <v>9.341528E-3</v>
      </c>
      <c r="Q54" t="s">
        <v>16</v>
      </c>
    </row>
    <row r="55" spans="1:17" x14ac:dyDescent="0.35">
      <c r="A55">
        <v>4</v>
      </c>
      <c r="B55">
        <v>40</v>
      </c>
      <c r="C55">
        <v>2000</v>
      </c>
      <c r="D55">
        <v>3</v>
      </c>
      <c r="E55">
        <v>33412.226110000003</v>
      </c>
      <c r="F55">
        <v>8000</v>
      </c>
      <c r="G55">
        <v>10951.360629999999</v>
      </c>
      <c r="H55">
        <v>8725.7595440000005</v>
      </c>
      <c r="I55">
        <v>4172.320984</v>
      </c>
      <c r="J55">
        <v>606.80188980000003</v>
      </c>
      <c r="K55">
        <v>955.9830637</v>
      </c>
      <c r="L55">
        <v>4</v>
      </c>
      <c r="M55">
        <v>0.31852610980877483</v>
      </c>
      <c r="N55">
        <v>0.79973994900000001</v>
      </c>
      <c r="O55">
        <v>27</v>
      </c>
      <c r="P55">
        <v>5.7843510000000001E-3</v>
      </c>
      <c r="Q55" t="s">
        <v>16</v>
      </c>
    </row>
    <row r="56" spans="1:17" x14ac:dyDescent="0.35">
      <c r="A56">
        <v>4</v>
      </c>
      <c r="B56">
        <v>40</v>
      </c>
      <c r="C56">
        <v>4000</v>
      </c>
      <c r="D56">
        <v>3</v>
      </c>
      <c r="E56">
        <v>38775.648549999998</v>
      </c>
      <c r="F56">
        <v>8000</v>
      </c>
      <c r="G56">
        <v>16561.88565</v>
      </c>
      <c r="H56">
        <v>9981.4902880000009</v>
      </c>
      <c r="I56">
        <v>2950.2288579999999</v>
      </c>
      <c r="J56">
        <v>606.80188980000003</v>
      </c>
      <c r="K56">
        <v>675.24185990000001</v>
      </c>
      <c r="L56">
        <v>2</v>
      </c>
      <c r="M56">
        <v>0.30627290103680965</v>
      </c>
      <c r="N56">
        <v>0.91483113800000004</v>
      </c>
      <c r="O56">
        <v>12</v>
      </c>
      <c r="P56">
        <v>1.500948E-3</v>
      </c>
      <c r="Q56" t="s">
        <v>16</v>
      </c>
    </row>
    <row r="57" spans="1:17" x14ac:dyDescent="0.35">
      <c r="A57">
        <v>4</v>
      </c>
      <c r="B57">
        <v>40</v>
      </c>
      <c r="C57">
        <v>8000</v>
      </c>
      <c r="D57">
        <v>3</v>
      </c>
      <c r="E57">
        <v>44978.519820000001</v>
      </c>
      <c r="F57">
        <v>8000</v>
      </c>
      <c r="G57">
        <v>23222.95088</v>
      </c>
      <c r="H57">
        <v>10578.726989999999</v>
      </c>
      <c r="I57">
        <v>2090.9156010000002</v>
      </c>
      <c r="J57">
        <v>606.80188980000003</v>
      </c>
      <c r="K57">
        <v>479.1244658</v>
      </c>
      <c r="L57">
        <v>1</v>
      </c>
      <c r="M57">
        <v>0.29788648951823526</v>
      </c>
      <c r="N57">
        <v>0.96956953000000001</v>
      </c>
      <c r="O57">
        <v>8</v>
      </c>
      <c r="P57">
        <v>7.9328579999999992E-3</v>
      </c>
      <c r="Q57" t="s">
        <v>16</v>
      </c>
    </row>
    <row r="58" spans="1:17" x14ac:dyDescent="0.35">
      <c r="A58">
        <v>4</v>
      </c>
      <c r="B58">
        <v>70</v>
      </c>
      <c r="C58">
        <v>1000</v>
      </c>
      <c r="D58">
        <v>3</v>
      </c>
      <c r="E58">
        <v>29040.707890000001</v>
      </c>
      <c r="F58">
        <v>5000</v>
      </c>
      <c r="G58">
        <v>8849.1824670000005</v>
      </c>
      <c r="H58">
        <v>8857.6777320000001</v>
      </c>
      <c r="I58">
        <v>4657.9316680000002</v>
      </c>
      <c r="J58">
        <v>606.80188980000003</v>
      </c>
      <c r="K58">
        <v>1069.114131</v>
      </c>
      <c r="L58">
        <v>5</v>
      </c>
      <c r="M58">
        <v>0.31491251135876669</v>
      </c>
      <c r="N58">
        <v>0.60721771300000005</v>
      </c>
      <c r="O58">
        <v>40</v>
      </c>
      <c r="P58">
        <v>5.1261420000000002E-3</v>
      </c>
      <c r="Q58" t="s">
        <v>16</v>
      </c>
    </row>
    <row r="59" spans="1:17" x14ac:dyDescent="0.35">
      <c r="A59">
        <v>4</v>
      </c>
      <c r="B59">
        <v>70</v>
      </c>
      <c r="C59">
        <v>2000</v>
      </c>
      <c r="D59">
        <v>3</v>
      </c>
      <c r="E59">
        <v>33260.758809999999</v>
      </c>
      <c r="F59">
        <v>8000</v>
      </c>
      <c r="G59">
        <v>9893.7050450000006</v>
      </c>
      <c r="H59">
        <v>9632.0428599999996</v>
      </c>
      <c r="I59">
        <v>4172.2707069999997</v>
      </c>
      <c r="J59">
        <v>606.80188980000003</v>
      </c>
      <c r="K59">
        <v>955.93830509999998</v>
      </c>
      <c r="L59">
        <v>4</v>
      </c>
      <c r="M59">
        <v>0.31888816059958175</v>
      </c>
      <c r="N59">
        <v>0.660302532</v>
      </c>
      <c r="O59">
        <v>45</v>
      </c>
      <c r="P59">
        <v>9.2401540000000004E-3</v>
      </c>
      <c r="Q59" t="s">
        <v>16</v>
      </c>
    </row>
    <row r="60" spans="1:17" x14ac:dyDescent="0.35">
      <c r="A60">
        <v>4</v>
      </c>
      <c r="B60">
        <v>70</v>
      </c>
      <c r="C60">
        <v>4000</v>
      </c>
      <c r="D60">
        <v>3</v>
      </c>
      <c r="E60">
        <v>37719.607389999997</v>
      </c>
      <c r="F60">
        <v>8000</v>
      </c>
      <c r="G60">
        <v>13702.45708</v>
      </c>
      <c r="H60">
        <v>11790.96039</v>
      </c>
      <c r="I60">
        <v>2945.5635240000001</v>
      </c>
      <c r="J60">
        <v>606.80188980000003</v>
      </c>
      <c r="K60">
        <v>673.82450840000001</v>
      </c>
      <c r="L60">
        <v>2</v>
      </c>
      <c r="M60">
        <v>0.31712803005458728</v>
      </c>
      <c r="N60">
        <v>0.80830215400000005</v>
      </c>
      <c r="O60">
        <v>45</v>
      </c>
      <c r="P60">
        <v>3.3553900000000002E-3</v>
      </c>
      <c r="Q60" t="s">
        <v>16</v>
      </c>
    </row>
    <row r="61" spans="1:17" x14ac:dyDescent="0.35">
      <c r="A61">
        <v>4</v>
      </c>
      <c r="B61">
        <v>70</v>
      </c>
      <c r="C61">
        <v>8000</v>
      </c>
      <c r="D61">
        <v>3</v>
      </c>
      <c r="E61">
        <v>42537.073790000002</v>
      </c>
      <c r="F61">
        <v>8000</v>
      </c>
      <c r="G61">
        <v>17990.4908</v>
      </c>
      <c r="H61">
        <v>13369.741040000001</v>
      </c>
      <c r="I61">
        <v>2090.9156010000002</v>
      </c>
      <c r="J61">
        <v>606.80188980000003</v>
      </c>
      <c r="K61">
        <v>479.1244658</v>
      </c>
      <c r="L61">
        <v>1</v>
      </c>
      <c r="M61">
        <v>0.32733584666825644</v>
      </c>
      <c r="N61">
        <v>0.91653182899999996</v>
      </c>
      <c r="O61">
        <v>11</v>
      </c>
      <c r="P61">
        <v>5.7082319999999997E-3</v>
      </c>
      <c r="Q61" t="s">
        <v>16</v>
      </c>
    </row>
    <row r="62" spans="1:17" x14ac:dyDescent="0.35">
      <c r="A62">
        <v>4</v>
      </c>
      <c r="B62">
        <v>100</v>
      </c>
      <c r="C62">
        <v>1000</v>
      </c>
      <c r="D62">
        <v>3</v>
      </c>
      <c r="E62">
        <v>29094.760849999999</v>
      </c>
      <c r="F62">
        <v>5000</v>
      </c>
      <c r="G62">
        <v>8845.3738819999999</v>
      </c>
      <c r="H62">
        <v>8947.930762</v>
      </c>
      <c r="I62">
        <v>4632.4655059999996</v>
      </c>
      <c r="J62">
        <v>606.80188980000003</v>
      </c>
      <c r="K62">
        <v>1062.188811</v>
      </c>
      <c r="L62">
        <v>5</v>
      </c>
      <c r="M62">
        <v>0.31395029691251414</v>
      </c>
      <c r="N62">
        <v>0.33878302799999999</v>
      </c>
      <c r="O62">
        <v>55</v>
      </c>
      <c r="P62">
        <v>6.838467E-3</v>
      </c>
      <c r="Q62" t="s">
        <v>16</v>
      </c>
    </row>
    <row r="63" spans="1:17" x14ac:dyDescent="0.35">
      <c r="A63">
        <v>4</v>
      </c>
      <c r="B63">
        <v>100</v>
      </c>
      <c r="C63">
        <v>2000</v>
      </c>
      <c r="D63">
        <v>3</v>
      </c>
      <c r="E63">
        <v>33241.650110000002</v>
      </c>
      <c r="F63">
        <v>8000</v>
      </c>
      <c r="G63">
        <v>9715.8958199999997</v>
      </c>
      <c r="H63">
        <v>9790.7433939999992</v>
      </c>
      <c r="I63">
        <v>4172.2707069999997</v>
      </c>
      <c r="J63">
        <v>606.80188980000003</v>
      </c>
      <c r="K63">
        <v>955.93830509999998</v>
      </c>
      <c r="L63">
        <v>4</v>
      </c>
      <c r="M63">
        <v>0.31896292606124821</v>
      </c>
      <c r="N63">
        <v>0.37069326800000002</v>
      </c>
      <c r="O63">
        <v>305</v>
      </c>
      <c r="P63">
        <v>3.8147917000000003E-2</v>
      </c>
      <c r="Q63" t="s">
        <v>16</v>
      </c>
    </row>
    <row r="64" spans="1:17" x14ac:dyDescent="0.35">
      <c r="A64">
        <v>4</v>
      </c>
      <c r="B64">
        <v>100</v>
      </c>
      <c r="C64">
        <v>4000</v>
      </c>
      <c r="D64">
        <v>3</v>
      </c>
      <c r="E64">
        <v>37456.097020000001</v>
      </c>
      <c r="F64">
        <v>8000</v>
      </c>
      <c r="G64">
        <v>12594.60598</v>
      </c>
      <c r="H64">
        <v>12635.154839999999</v>
      </c>
      <c r="I64">
        <v>2945.636739</v>
      </c>
      <c r="J64">
        <v>606.80188980000003</v>
      </c>
      <c r="K64">
        <v>673.89756969999996</v>
      </c>
      <c r="L64">
        <v>2</v>
      </c>
      <c r="M64">
        <v>0.32118468722807625</v>
      </c>
      <c r="N64">
        <v>0.47838725300000001</v>
      </c>
      <c r="O64">
        <v>47</v>
      </c>
      <c r="P64">
        <v>7.6171269999999996E-3</v>
      </c>
      <c r="Q64" t="s">
        <v>16</v>
      </c>
    </row>
    <row r="65" spans="1:17" x14ac:dyDescent="0.35">
      <c r="A65">
        <v>4</v>
      </c>
      <c r="B65">
        <v>100</v>
      </c>
      <c r="C65">
        <v>8000</v>
      </c>
      <c r="D65">
        <v>3</v>
      </c>
      <c r="E65">
        <v>41863.795969999999</v>
      </c>
      <c r="F65">
        <v>8000</v>
      </c>
      <c r="G65">
        <v>15333.2606</v>
      </c>
      <c r="H65">
        <v>15353.69341</v>
      </c>
      <c r="I65">
        <v>2090.9156010000002</v>
      </c>
      <c r="J65">
        <v>606.80188980000003</v>
      </c>
      <c r="K65">
        <v>479.1244658</v>
      </c>
      <c r="L65">
        <v>1</v>
      </c>
      <c r="M65">
        <v>0.33737432525580863</v>
      </c>
      <c r="N65">
        <v>0.58131548899999996</v>
      </c>
      <c r="O65">
        <v>9</v>
      </c>
      <c r="P65">
        <v>5.0819400000000001E-3</v>
      </c>
      <c r="Q65" t="s">
        <v>16</v>
      </c>
    </row>
    <row r="66" spans="1:17" x14ac:dyDescent="0.35">
      <c r="A66">
        <v>5</v>
      </c>
      <c r="B66">
        <v>10</v>
      </c>
      <c r="C66">
        <v>1000</v>
      </c>
      <c r="D66">
        <v>3</v>
      </c>
      <c r="E66">
        <v>32708.391790000001</v>
      </c>
      <c r="F66">
        <v>6000</v>
      </c>
      <c r="G66">
        <v>13756.72478</v>
      </c>
      <c r="H66">
        <v>6002.8713109999999</v>
      </c>
      <c r="I66">
        <v>5143.9043750000001</v>
      </c>
      <c r="J66">
        <v>613.87430119999999</v>
      </c>
      <c r="K66">
        <v>1191.0170270000001</v>
      </c>
      <c r="L66">
        <v>6</v>
      </c>
      <c r="M66">
        <v>0.27811962139776902</v>
      </c>
      <c r="N66">
        <v>0.86556306100000002</v>
      </c>
      <c r="O66">
        <v>30</v>
      </c>
      <c r="P66">
        <v>6.0905159999999998E-3</v>
      </c>
      <c r="Q66" t="s">
        <v>16</v>
      </c>
    </row>
    <row r="67" spans="1:17" x14ac:dyDescent="0.35">
      <c r="A67">
        <v>5</v>
      </c>
      <c r="B67">
        <v>10</v>
      </c>
      <c r="C67">
        <v>2000</v>
      </c>
      <c r="D67">
        <v>3</v>
      </c>
      <c r="E67">
        <v>37503.770989999997</v>
      </c>
      <c r="F67">
        <v>8000</v>
      </c>
      <c r="G67">
        <v>17149.26957</v>
      </c>
      <c r="H67">
        <v>6538.3178619999999</v>
      </c>
      <c r="I67">
        <v>4224.6778999999997</v>
      </c>
      <c r="J67">
        <v>613.87430119999999</v>
      </c>
      <c r="K67">
        <v>977.63135929999999</v>
      </c>
      <c r="L67">
        <v>4</v>
      </c>
      <c r="M67">
        <v>0.28768494829149077</v>
      </c>
      <c r="N67">
        <v>0.94276990599999999</v>
      </c>
      <c r="O67">
        <v>23</v>
      </c>
      <c r="P67">
        <v>3.455825E-3</v>
      </c>
      <c r="Q67" t="s">
        <v>16</v>
      </c>
    </row>
    <row r="68" spans="1:17" x14ac:dyDescent="0.35">
      <c r="A68">
        <v>5</v>
      </c>
      <c r="B68">
        <v>10</v>
      </c>
      <c r="C68">
        <v>4000</v>
      </c>
      <c r="D68">
        <v>3</v>
      </c>
      <c r="E68">
        <v>45000.597459999997</v>
      </c>
      <c r="F68">
        <v>12000</v>
      </c>
      <c r="G68">
        <v>21238.139009999999</v>
      </c>
      <c r="H68">
        <v>6655.39246</v>
      </c>
      <c r="I68">
        <v>3648.6338089999999</v>
      </c>
      <c r="J68">
        <v>613.87430119999999</v>
      </c>
      <c r="K68">
        <v>844.55787039999996</v>
      </c>
      <c r="L68">
        <v>3</v>
      </c>
      <c r="M68">
        <v>0.26670741735629699</v>
      </c>
      <c r="N68">
        <v>0.95965106899999997</v>
      </c>
      <c r="O68">
        <v>28</v>
      </c>
      <c r="P68">
        <v>8.9302679999999999E-3</v>
      </c>
      <c r="Q68" t="s">
        <v>16</v>
      </c>
    </row>
    <row r="69" spans="1:17" x14ac:dyDescent="0.35">
      <c r="A69">
        <v>5</v>
      </c>
      <c r="B69">
        <v>10</v>
      </c>
      <c r="C69">
        <v>8000</v>
      </c>
      <c r="D69">
        <v>3</v>
      </c>
      <c r="E69">
        <v>53522.960709999999</v>
      </c>
      <c r="F69">
        <v>16000</v>
      </c>
      <c r="G69">
        <v>26494.948619999999</v>
      </c>
      <c r="H69">
        <v>6746.2752460000002</v>
      </c>
      <c r="I69">
        <v>2978.7201420000001</v>
      </c>
      <c r="J69">
        <v>613.87430119999999</v>
      </c>
      <c r="K69">
        <v>689.14240670000004</v>
      </c>
      <c r="L69">
        <v>2</v>
      </c>
      <c r="M69">
        <v>0.23414714512678772</v>
      </c>
      <c r="N69">
        <v>0.97275559499999997</v>
      </c>
      <c r="O69">
        <v>21</v>
      </c>
      <c r="P69">
        <v>7.7703820000000002E-3</v>
      </c>
      <c r="Q69" t="s">
        <v>16</v>
      </c>
    </row>
    <row r="70" spans="1:17" x14ac:dyDescent="0.35">
      <c r="A70">
        <v>5</v>
      </c>
      <c r="B70">
        <v>40</v>
      </c>
      <c r="C70">
        <v>1000</v>
      </c>
      <c r="D70">
        <v>3</v>
      </c>
      <c r="E70">
        <v>30590.113939999999</v>
      </c>
      <c r="F70">
        <v>5000</v>
      </c>
      <c r="G70">
        <v>10685.665080000001</v>
      </c>
      <c r="H70">
        <v>8520.2435949999999</v>
      </c>
      <c r="I70">
        <v>4687.0417150000003</v>
      </c>
      <c r="J70">
        <v>613.87430119999999</v>
      </c>
      <c r="K70">
        <v>1083.2892429999999</v>
      </c>
      <c r="L70">
        <v>5</v>
      </c>
      <c r="M70">
        <v>0.3074801313450522</v>
      </c>
      <c r="N70">
        <v>0.77833125000000003</v>
      </c>
      <c r="O70">
        <v>69</v>
      </c>
      <c r="P70">
        <v>6.3043279999999997E-3</v>
      </c>
      <c r="Q70" t="s">
        <v>16</v>
      </c>
    </row>
    <row r="71" spans="1:17" x14ac:dyDescent="0.35">
      <c r="A71">
        <v>5</v>
      </c>
      <c r="B71">
        <v>40</v>
      </c>
      <c r="C71">
        <v>2000</v>
      </c>
      <c r="D71">
        <v>3</v>
      </c>
      <c r="E71">
        <v>34881.389490000001</v>
      </c>
      <c r="F71">
        <v>6000</v>
      </c>
      <c r="G71">
        <v>13705.20724</v>
      </c>
      <c r="H71">
        <v>10052.1531</v>
      </c>
      <c r="I71">
        <v>3662.5106989999999</v>
      </c>
      <c r="J71">
        <v>613.87430119999999</v>
      </c>
      <c r="K71">
        <v>847.6441489</v>
      </c>
      <c r="L71">
        <v>3</v>
      </c>
      <c r="M71">
        <v>0.30423867414372979</v>
      </c>
      <c r="N71">
        <v>0.91827244200000002</v>
      </c>
      <c r="O71">
        <v>62</v>
      </c>
      <c r="P71">
        <v>9.2518040000000006E-3</v>
      </c>
      <c r="Q71" t="s">
        <v>16</v>
      </c>
    </row>
    <row r="72" spans="1:17" x14ac:dyDescent="0.35">
      <c r="A72">
        <v>5</v>
      </c>
      <c r="B72">
        <v>40</v>
      </c>
      <c r="C72">
        <v>4000</v>
      </c>
      <c r="D72">
        <v>3</v>
      </c>
      <c r="E72">
        <v>39450.926939999998</v>
      </c>
      <c r="F72">
        <v>8000</v>
      </c>
      <c r="G72">
        <v>17100.33596</v>
      </c>
      <c r="H72">
        <v>10068.11011</v>
      </c>
      <c r="I72">
        <v>2979.2359099999999</v>
      </c>
      <c r="J72">
        <v>613.87430119999999</v>
      </c>
      <c r="K72">
        <v>689.37065859999996</v>
      </c>
      <c r="L72">
        <v>2</v>
      </c>
      <c r="M72">
        <v>0.29114123791923907</v>
      </c>
      <c r="N72">
        <v>0.91973012799999998</v>
      </c>
      <c r="O72">
        <v>60</v>
      </c>
      <c r="P72">
        <v>8.6390779999999997E-3</v>
      </c>
      <c r="Q72" t="s">
        <v>16</v>
      </c>
    </row>
    <row r="73" spans="1:17" x14ac:dyDescent="0.35">
      <c r="A73">
        <v>5</v>
      </c>
      <c r="B73">
        <v>40</v>
      </c>
      <c r="C73">
        <v>8000</v>
      </c>
      <c r="D73">
        <v>3</v>
      </c>
      <c r="E73">
        <v>44690.170720000002</v>
      </c>
      <c r="F73">
        <v>8000</v>
      </c>
      <c r="G73">
        <v>23090.559819999999</v>
      </c>
      <c r="H73">
        <v>10379.21974</v>
      </c>
      <c r="I73">
        <v>2116.1764050000002</v>
      </c>
      <c r="J73">
        <v>613.87430119999999</v>
      </c>
      <c r="K73">
        <v>490.34044619999997</v>
      </c>
      <c r="L73">
        <v>1</v>
      </c>
      <c r="M73">
        <v>0.29792204268751399</v>
      </c>
      <c r="N73">
        <v>0.94815024800000003</v>
      </c>
      <c r="O73">
        <v>11</v>
      </c>
      <c r="P73">
        <v>4.79219E-3</v>
      </c>
      <c r="Q73" t="s">
        <v>16</v>
      </c>
    </row>
    <row r="74" spans="1:17" x14ac:dyDescent="0.35">
      <c r="A74">
        <v>5</v>
      </c>
      <c r="B74">
        <v>70</v>
      </c>
      <c r="C74">
        <v>1000</v>
      </c>
      <c r="D74">
        <v>3</v>
      </c>
      <c r="E74">
        <v>30202.721979999998</v>
      </c>
      <c r="F74">
        <v>5000</v>
      </c>
      <c r="G74">
        <v>9470.2058359999992</v>
      </c>
      <c r="H74">
        <v>9313.7679559999997</v>
      </c>
      <c r="I74">
        <v>4714.5226810000004</v>
      </c>
      <c r="J74">
        <v>613.87430119999999</v>
      </c>
      <c r="K74">
        <v>1090.3512020000001</v>
      </c>
      <c r="L74">
        <v>5</v>
      </c>
      <c r="M74">
        <v>0.31597423586256584</v>
      </c>
      <c r="N74">
        <v>0.63465190900000001</v>
      </c>
      <c r="O74">
        <v>59</v>
      </c>
      <c r="P74">
        <v>7.1291949999999996E-3</v>
      </c>
      <c r="Q74" t="s">
        <v>16</v>
      </c>
    </row>
    <row r="75" spans="1:17" x14ac:dyDescent="0.35">
      <c r="A75">
        <v>5</v>
      </c>
      <c r="B75">
        <v>70</v>
      </c>
      <c r="C75">
        <v>2000</v>
      </c>
      <c r="D75">
        <v>3</v>
      </c>
      <c r="E75">
        <v>34173.456570000002</v>
      </c>
      <c r="F75">
        <v>6000</v>
      </c>
      <c r="G75">
        <v>11938.932930000001</v>
      </c>
      <c r="H75">
        <v>11165.077660000001</v>
      </c>
      <c r="I75">
        <v>3617.1426070000002</v>
      </c>
      <c r="J75">
        <v>613.87430119999999</v>
      </c>
      <c r="K75">
        <v>838.42907500000001</v>
      </c>
      <c r="L75">
        <v>3</v>
      </c>
      <c r="M75">
        <v>0.31594458741651432</v>
      </c>
      <c r="N75">
        <v>0.76080249</v>
      </c>
      <c r="O75">
        <v>135</v>
      </c>
      <c r="P75">
        <v>2.6873679999999999E-3</v>
      </c>
      <c r="Q75" t="s">
        <v>16</v>
      </c>
    </row>
    <row r="76" spans="1:17" x14ac:dyDescent="0.35">
      <c r="A76">
        <v>5</v>
      </c>
      <c r="B76">
        <v>70</v>
      </c>
      <c r="C76">
        <v>4000</v>
      </c>
      <c r="D76">
        <v>3</v>
      </c>
      <c r="E76">
        <v>38190.588669999997</v>
      </c>
      <c r="F76">
        <v>4000.0008149999999</v>
      </c>
      <c r="G76">
        <v>17769.46056</v>
      </c>
      <c r="H76">
        <v>13200.768679999999</v>
      </c>
      <c r="I76">
        <v>2116.1660510000002</v>
      </c>
      <c r="J76">
        <v>613.87430129999996</v>
      </c>
      <c r="K76">
        <v>490.3182698</v>
      </c>
      <c r="L76">
        <v>1</v>
      </c>
      <c r="M76">
        <v>0.30392911330501182</v>
      </c>
      <c r="N76">
        <v>0.89951705500000001</v>
      </c>
      <c r="O76">
        <v>291</v>
      </c>
      <c r="P76">
        <v>9.4489780000000002E-3</v>
      </c>
      <c r="Q76" t="s">
        <v>16</v>
      </c>
    </row>
    <row r="77" spans="1:17" x14ac:dyDescent="0.35">
      <c r="A77">
        <v>5</v>
      </c>
      <c r="B77">
        <v>70</v>
      </c>
      <c r="C77">
        <v>8000</v>
      </c>
      <c r="D77">
        <v>3</v>
      </c>
      <c r="E77">
        <v>42210.810310000001</v>
      </c>
      <c r="F77">
        <v>8000</v>
      </c>
      <c r="G77">
        <v>17764.306100000002</v>
      </c>
      <c r="H77">
        <v>13226.11305</v>
      </c>
      <c r="I77">
        <v>2116.1764050000002</v>
      </c>
      <c r="J77">
        <v>613.87430119999999</v>
      </c>
      <c r="K77">
        <v>490.34044619999997</v>
      </c>
      <c r="L77">
        <v>1</v>
      </c>
      <c r="M77">
        <v>0.32855843199189311</v>
      </c>
      <c r="N77">
        <v>0.90124404400000002</v>
      </c>
      <c r="O77">
        <v>17</v>
      </c>
      <c r="P77">
        <v>8.1741109999999995E-3</v>
      </c>
      <c r="Q77" t="s">
        <v>16</v>
      </c>
    </row>
    <row r="78" spans="1:17" x14ac:dyDescent="0.35">
      <c r="A78">
        <v>5</v>
      </c>
      <c r="B78">
        <v>100</v>
      </c>
      <c r="C78">
        <v>1000</v>
      </c>
      <c r="D78">
        <v>3</v>
      </c>
      <c r="E78">
        <v>30214.091390000001</v>
      </c>
      <c r="F78">
        <v>5000</v>
      </c>
      <c r="G78">
        <v>9366.5637310000002</v>
      </c>
      <c r="H78">
        <v>9463.5382460000001</v>
      </c>
      <c r="I78">
        <v>4688.2247239999997</v>
      </c>
      <c r="J78">
        <v>613.87430119999999</v>
      </c>
      <c r="K78">
        <v>1081.8903889999999</v>
      </c>
      <c r="L78">
        <v>5</v>
      </c>
      <c r="M78">
        <v>0.31625289369730397</v>
      </c>
      <c r="N78">
        <v>0.38179869900000002</v>
      </c>
      <c r="O78">
        <v>35</v>
      </c>
      <c r="P78">
        <v>7.5917670000000001E-3</v>
      </c>
      <c r="Q78" t="s">
        <v>16</v>
      </c>
    </row>
    <row r="79" spans="1:17" x14ac:dyDescent="0.35">
      <c r="A79">
        <v>5</v>
      </c>
      <c r="B79">
        <v>100</v>
      </c>
      <c r="C79">
        <v>2000</v>
      </c>
      <c r="D79">
        <v>3</v>
      </c>
      <c r="E79">
        <v>34107.105869999999</v>
      </c>
      <c r="F79">
        <v>6000</v>
      </c>
      <c r="G79">
        <v>11495.348770000001</v>
      </c>
      <c r="H79">
        <v>11555.267030000001</v>
      </c>
      <c r="I79">
        <v>3609.1061030000001</v>
      </c>
      <c r="J79">
        <v>613.87430119999999</v>
      </c>
      <c r="K79">
        <v>833.50966349999999</v>
      </c>
      <c r="L79">
        <v>3</v>
      </c>
      <c r="M79">
        <v>0.31786014362076787</v>
      </c>
      <c r="N79">
        <v>0.46618778399999999</v>
      </c>
      <c r="O79">
        <v>235</v>
      </c>
      <c r="P79">
        <v>9.1806309999999999E-3</v>
      </c>
      <c r="Q79" t="s">
        <v>16</v>
      </c>
    </row>
    <row r="80" spans="1:17" x14ac:dyDescent="0.35">
      <c r="A80">
        <v>5</v>
      </c>
      <c r="B80">
        <v>100</v>
      </c>
      <c r="C80">
        <v>4000</v>
      </c>
      <c r="D80">
        <v>3</v>
      </c>
      <c r="E80">
        <v>37628.353000000003</v>
      </c>
      <c r="F80">
        <v>4000</v>
      </c>
      <c r="G80">
        <v>15193.49402</v>
      </c>
      <c r="H80">
        <v>15214.499980000001</v>
      </c>
      <c r="I80">
        <v>2116.1663920000001</v>
      </c>
      <c r="J80">
        <v>613.87430119999999</v>
      </c>
      <c r="K80">
        <v>490.31830289999999</v>
      </c>
      <c r="L80">
        <v>1</v>
      </c>
      <c r="M80">
        <v>0.31360783096640066</v>
      </c>
      <c r="N80">
        <v>0.61381653999999997</v>
      </c>
      <c r="O80">
        <v>34</v>
      </c>
      <c r="P80">
        <v>4.3288830000000004E-3</v>
      </c>
      <c r="Q80" t="s">
        <v>16</v>
      </c>
    </row>
    <row r="81" spans="1:17" x14ac:dyDescent="0.35">
      <c r="A81">
        <v>5</v>
      </c>
      <c r="B81">
        <v>100</v>
      </c>
      <c r="C81">
        <v>8000</v>
      </c>
      <c r="D81">
        <v>3</v>
      </c>
      <c r="E81">
        <v>41575.422010000002</v>
      </c>
      <c r="F81">
        <v>8000</v>
      </c>
      <c r="G81">
        <v>15170.55572</v>
      </c>
      <c r="H81">
        <v>15184.475130000001</v>
      </c>
      <c r="I81">
        <v>2116.1764189999999</v>
      </c>
      <c r="J81">
        <v>613.87430119999999</v>
      </c>
      <c r="K81">
        <v>490.34045049999997</v>
      </c>
      <c r="L81">
        <v>1</v>
      </c>
      <c r="M81">
        <v>0.33818688813817049</v>
      </c>
      <c r="N81">
        <v>0.61260521199999995</v>
      </c>
      <c r="O81">
        <v>12</v>
      </c>
      <c r="P81">
        <v>7.8924129999999992E-3</v>
      </c>
      <c r="Q81" t="s">
        <v>16</v>
      </c>
    </row>
    <row r="83" spans="1:17" x14ac:dyDescent="0.35">
      <c r="N83">
        <f>AVERAGEIF(B33:B81,40,N33:N81)</f>
        <v>0.87910242899999991</v>
      </c>
    </row>
  </sheetData>
  <phoneticPr fontId="5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FA0C2-D1AF-4330-99CE-2067BC768138}">
  <sheetPr>
    <tabColor theme="2"/>
  </sheetPr>
  <dimension ref="A1:AF529"/>
  <sheetViews>
    <sheetView tabSelected="1" topLeftCell="F240" zoomScale="88" zoomScaleNormal="100" workbookViewId="0">
      <selection activeCell="H236" sqref="H236"/>
    </sheetView>
  </sheetViews>
  <sheetFormatPr baseColWidth="10" defaultColWidth="8.7265625" defaultRowHeight="14.5" x14ac:dyDescent="0.35"/>
  <cols>
    <col min="1" max="1" width="14.81640625" style="3" bestFit="1" customWidth="1"/>
    <col min="2" max="2" width="13.453125" customWidth="1"/>
    <col min="3" max="3" width="34.1796875" bestFit="1" customWidth="1"/>
    <col min="4" max="4" width="10.81640625" customWidth="1"/>
    <col min="5" max="5" width="12" bestFit="1" customWidth="1"/>
    <col min="6" max="6" width="11.7265625" customWidth="1"/>
    <col min="7" max="7" width="12" bestFit="1" customWidth="1"/>
    <col min="8" max="8" width="42.54296875" bestFit="1" customWidth="1"/>
    <col min="9" max="9" width="14.7265625" customWidth="1"/>
    <col min="10" max="10" width="13.7265625" customWidth="1"/>
    <col min="11" max="11" width="15.26953125" customWidth="1"/>
    <col min="12" max="12" width="8.26953125" customWidth="1"/>
    <col min="13" max="13" width="10.54296875" style="1" customWidth="1"/>
    <col min="14" max="14" width="14.1796875" customWidth="1"/>
    <col min="15" max="15" width="13.453125" bestFit="1" customWidth="1"/>
    <col min="16" max="16" width="10" bestFit="1" customWidth="1"/>
    <col min="19" max="19" width="5.453125" bestFit="1" customWidth="1"/>
    <col min="20" max="20" width="18.08984375" bestFit="1" customWidth="1"/>
    <col min="21" max="21" width="17.6328125" bestFit="1" customWidth="1"/>
    <col min="22" max="22" width="22.90625" bestFit="1" customWidth="1"/>
    <col min="23" max="23" width="17.26953125" bestFit="1" customWidth="1"/>
    <col min="24" max="24" width="10.7265625" bestFit="1" customWidth="1"/>
  </cols>
  <sheetData>
    <row r="1" spans="1:24" x14ac:dyDescent="0.35">
      <c r="A1" s="3" t="s">
        <v>0</v>
      </c>
    </row>
    <row r="3" spans="1:24" ht="16" x14ac:dyDescent="0.4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6" t="s">
        <v>13</v>
      </c>
      <c r="N3" s="7" t="s">
        <v>14</v>
      </c>
      <c r="O3" s="7" t="s">
        <v>33</v>
      </c>
      <c r="P3" s="7" t="s">
        <v>34</v>
      </c>
    </row>
    <row r="4" spans="1:24" ht="15" thickBot="1" x14ac:dyDescent="0.4">
      <c r="A4">
        <v>1</v>
      </c>
      <c r="B4">
        <v>10</v>
      </c>
      <c r="C4">
        <v>1000</v>
      </c>
      <c r="D4">
        <v>1</v>
      </c>
      <c r="E4">
        <v>22783.176899999999</v>
      </c>
      <c r="F4" s="29">
        <v>5000</v>
      </c>
      <c r="G4" s="29">
        <v>8127.2150799999999</v>
      </c>
      <c r="H4" s="29">
        <v>5527.7088709999998</v>
      </c>
      <c r="I4" s="29">
        <v>2401.8719289999999</v>
      </c>
      <c r="J4" s="29">
        <v>635.74997919999998</v>
      </c>
      <c r="K4" s="29">
        <v>1090.6310370000001</v>
      </c>
      <c r="L4">
        <v>5</v>
      </c>
      <c r="M4" s="1" t="str">
        <f t="shared" ref="M4:M67" si="0">IF($D4=3,(SUMIFS($E:$E,$A:$A,$A4,$B:$B,$B4,$C:$C,$C4,$D:$D,1)+SUMIFS($E:$E,$A:$A,$A4,$B:$B,$B4,$C:$C,$C4,$D:$D,2)-$E4)/(SUMIFS($E:$E,$A:$A,$A4,$B:$B,$B4,$C:$C,$C4,$D:$D,1)+SUMIFS($E:$E,$A:$A,$A4,$B:$B,$B4,$C:$C,$C4,$D:$D,2)),"")</f>
        <v/>
      </c>
      <c r="N4" s="1">
        <v>0.79481374599999999</v>
      </c>
      <c r="O4">
        <v>16</v>
      </c>
      <c r="P4" s="28">
        <v>9.9455840000000004E-3</v>
      </c>
    </row>
    <row r="5" spans="1:24" ht="17.5" x14ac:dyDescent="0.35">
      <c r="A5">
        <v>1</v>
      </c>
      <c r="B5">
        <v>10</v>
      </c>
      <c r="C5">
        <v>1000</v>
      </c>
      <c r="D5">
        <v>2</v>
      </c>
      <c r="E5" s="29">
        <v>22567.408049999998</v>
      </c>
      <c r="F5" s="29">
        <v>5000</v>
      </c>
      <c r="G5" s="29">
        <v>7861.6594230000001</v>
      </c>
      <c r="H5" s="29">
        <v>5648.642981</v>
      </c>
      <c r="I5" s="29">
        <v>2331.7648009999998</v>
      </c>
      <c r="J5" s="29">
        <v>635.74997919999998</v>
      </c>
      <c r="K5" s="29">
        <v>1089.5908649999999</v>
      </c>
      <c r="L5">
        <v>5</v>
      </c>
      <c r="M5" s="1" t="str">
        <f t="shared" si="0"/>
        <v/>
      </c>
      <c r="N5" s="1">
        <v>0.81220252199999998</v>
      </c>
      <c r="O5">
        <v>19</v>
      </c>
      <c r="P5" s="28">
        <v>8.9890899999999999E-3</v>
      </c>
      <c r="S5" s="12" t="s">
        <v>38</v>
      </c>
      <c r="T5" s="13" t="s">
        <v>39</v>
      </c>
      <c r="U5" s="13" t="s">
        <v>40</v>
      </c>
      <c r="V5" s="13" t="s">
        <v>41</v>
      </c>
      <c r="W5" s="13" t="s">
        <v>42</v>
      </c>
      <c r="X5" s="14" t="s">
        <v>13</v>
      </c>
    </row>
    <row r="6" spans="1:24" ht="15.5" x14ac:dyDescent="0.35">
      <c r="A6">
        <v>1</v>
      </c>
      <c r="B6">
        <v>10</v>
      </c>
      <c r="C6">
        <v>1000</v>
      </c>
      <c r="D6">
        <v>3</v>
      </c>
      <c r="E6" s="29">
        <v>31853.119470000001</v>
      </c>
      <c r="F6" s="29">
        <v>6000</v>
      </c>
      <c r="G6" s="29">
        <v>12730.3665</v>
      </c>
      <c r="H6" s="29">
        <v>6145.3513819999998</v>
      </c>
      <c r="I6" s="29">
        <v>5154.5362059999998</v>
      </c>
      <c r="J6" s="29">
        <v>635.74997919999998</v>
      </c>
      <c r="K6" s="29">
        <v>1187.1154059999999</v>
      </c>
      <c r="L6">
        <v>6</v>
      </c>
      <c r="M6" s="1">
        <f t="shared" si="0"/>
        <v>0.29762494783432769</v>
      </c>
      <c r="N6" s="1">
        <v>0.88362282999999997</v>
      </c>
      <c r="O6">
        <v>44</v>
      </c>
      <c r="P6" s="28">
        <v>9.3107729999999996E-3</v>
      </c>
      <c r="S6" s="18">
        <v>1000</v>
      </c>
      <c r="T6" s="19">
        <f>(AVERAGEIFS($F$4:$F$243,$C$4:$C$243,1000,$D$4:$D$243,1)+AVERAGEIFS($F$4:$F$243,$C$4:$C$243,1000,$D$4:$D$243,2)-AVERAGEIFS($F$4:$F$243,$C$4:$C$243,1000,$D$4:$D$243,3))/(AVERAGEIFS($F$4:$F$243,$C$4:$C$243,1000,$D$4:$D$243,1)+AVERAGEIFS($F$4:$F$243,$C$4:$C$243,1000,$D$4:$D$243,2))</f>
        <v>0.32098765432098764</v>
      </c>
      <c r="U6" s="19">
        <f>(AVERAGEIFS($G$4:$G$243,$C$4:$C$243,1000,$D$4:$D$243,1)+AVERAGEIFS($G$4:$G$243,$C$4:$C$243,1000,$D$4:$D$243,2)-AVERAGEIFS($G$4:$G$243,$C$4:$C$243,1000,$D$4:$D$243,3))/(AVERAGEIFS($G$4:$G$243,$C$4:$C$243,1000,$D$4:$D$243,1)+AVERAGEIFS($G$4:$G$243,$C$4:$C$243,1000,$D$4:$D$243,2))</f>
        <v>0.31743191745801302</v>
      </c>
      <c r="V6" s="19">
        <f>(AVERAGEIFS($H$4:$H$243,$C$4:$C$243,1000,$D$4:$D$243,1)+AVERAGEIFS($H$4:$H$243,$C$4:$C$243,1000,$D$4:$D$243,2)-AVERAGEIFS($H$4:$H$243,$C$4:$C$243,1000,$D$4:$D$243,3))/(AVERAGEIFS($H$4:$H$243,$C$4:$C$243,1000,$D$4:$D$243,1)+AVERAGEIFS($H$4:$H$243,$C$4:$C$243,1000,$D$4:$D$243,2))</f>
        <v>0.39591837900897137</v>
      </c>
      <c r="W6" s="19">
        <f>(AVERAGEIFS($I$4:$I$243,$C$4:$C$243,1000,$D$4:$D$243,1)+AVERAGEIFS($I$4:$I$243,$C$4:$C$243,1000,$D$4:$D$243,2)-AVERAGEIFS($I$4:$I$243,$C$4:$C$243,1000,$D$4:$D$243,3))/(AVERAGEIFS($I$4:$I$243,$C$4:$C$243,1000,$D$4:$D$243,1)+AVERAGEIFS($I$4:$I$243,$C$4:$C$243,1000,$D$4:$D$243,2))</f>
        <v>-0.16498814986368227</v>
      </c>
      <c r="X6" s="34">
        <f>'COOP'!U14</f>
        <v>0.30535216617044009</v>
      </c>
    </row>
    <row r="7" spans="1:24" ht="15.5" x14ac:dyDescent="0.35">
      <c r="A7">
        <v>1</v>
      </c>
      <c r="B7">
        <v>10</v>
      </c>
      <c r="C7">
        <v>2000</v>
      </c>
      <c r="D7">
        <v>1</v>
      </c>
      <c r="E7" s="29">
        <v>26779.836950000001</v>
      </c>
      <c r="F7" s="29">
        <v>6000</v>
      </c>
      <c r="G7" s="29">
        <v>11267.87168</v>
      </c>
      <c r="H7" s="29">
        <v>6220.3726370000004</v>
      </c>
      <c r="I7" s="29">
        <v>1833.4714280000001</v>
      </c>
      <c r="J7" s="29">
        <v>635.74997919999998</v>
      </c>
      <c r="K7" s="29">
        <v>822.37123299999996</v>
      </c>
      <c r="L7">
        <v>3</v>
      </c>
      <c r="M7" s="1" t="str">
        <f t="shared" si="0"/>
        <v/>
      </c>
      <c r="N7" s="1">
        <v>0.89440992500000005</v>
      </c>
      <c r="O7">
        <v>20</v>
      </c>
      <c r="P7" s="28">
        <v>8.0612619999999996E-3</v>
      </c>
      <c r="S7" s="21">
        <v>2000</v>
      </c>
      <c r="T7" s="30">
        <f>(AVERAGEIFS($F$4:$F$243,$C$4:$C$243,2000,$D$4:$D$243,1)+AVERAGEIFS($F$4:$F$243,$C$4:$C$243,2000,$D$4:$D$243,2)-AVERAGEIFS($F$4:$F$243,$C$4:$C$243,2000,$D$4:$D$243,3))/(AVERAGEIFS($F$4:$F$243,$C$4:$C$243,2000,$D$4:$D$243,1)+AVERAGEIFS($F$4:$F$243,$C$4:$C$243,2000,$D$4:$D$243,2))</f>
        <v>0.23404255397634668</v>
      </c>
      <c r="U7" s="30">
        <f>(AVERAGEIFS($G$4:$G$243,$C$4:$C$243,2000,$D$4:$D$243,1)+AVERAGEIFS($G$4:$G$243,$C$4:$C$243,2000,$D$4:$D$243,2)-AVERAGEIFS($G$4:$G$243,$C$4:$C$243,2000,$D$4:$D$243,3))/(AVERAGEIFS($G$4:$G$243,$C$4:$C$243,2000,$D$4:$D$243,1)+AVERAGEIFS($G$4:$G$243,$C$4:$C$243,2000,$D$4:$D$243,2))</f>
        <v>0.32307400830610983</v>
      </c>
      <c r="V7" s="30">
        <f>(AVERAGEIFS($H$4:$H$243,$C$4:$C$243,2000,$D$4:$D$243,1)+AVERAGEIFS($H$4:$H$243,$C$4:$C$243,2000,$D$4:$D$243,2)-AVERAGEIFS($H$4:$H$243,$C$4:$C$243,2000,$D$4:$D$243,3))/(AVERAGEIFS($H$4:$H$243,$C$4:$C$243,2000,$D$4:$D$243,1)+AVERAGEIFS($H$4:$H$243,$C$4:$C$243,2000,$D$4:$D$243,2))</f>
        <v>0.41951365278802116</v>
      </c>
      <c r="W7" s="30">
        <f>(AVERAGEIFS($I$4:$I$243,$C$4:$C$243,2000,$D$4:$D$243,1)+AVERAGEIFS($I$4:$I$243,$C$4:$C$243,2000,$D$4:$D$243,2)-AVERAGEIFS($I$4:$I$243,$C$4:$C$243,2000,$D$4:$D$243,3))/(AVERAGEIFS($I$4:$I$243,$C$4:$C$243,2000,$D$4:$D$243,1)+AVERAGEIFS($I$4:$I$243,$C$4:$C$243,2000,$D$4:$D$243,2))</f>
        <v>-0.23748136280531823</v>
      </c>
      <c r="X7" s="31">
        <f>'COOP'!V14</f>
        <v>0.30761514677502505</v>
      </c>
    </row>
    <row r="8" spans="1:24" ht="15.5" x14ac:dyDescent="0.35">
      <c r="A8">
        <v>1</v>
      </c>
      <c r="B8">
        <v>10</v>
      </c>
      <c r="C8">
        <v>2000</v>
      </c>
      <c r="D8">
        <v>2</v>
      </c>
      <c r="E8" s="29">
        <v>26993.512589999998</v>
      </c>
      <c r="F8" s="29">
        <v>6000</v>
      </c>
      <c r="G8" s="29">
        <v>11507.348459999999</v>
      </c>
      <c r="H8" s="29">
        <v>6204.1238190000004</v>
      </c>
      <c r="I8" s="29">
        <v>1803.6919250000001</v>
      </c>
      <c r="J8" s="29">
        <v>635.74997919999998</v>
      </c>
      <c r="K8" s="29">
        <v>842.59840280000003</v>
      </c>
      <c r="L8">
        <v>3</v>
      </c>
      <c r="M8" s="1" t="str">
        <f t="shared" si="0"/>
        <v/>
      </c>
      <c r="N8" s="1">
        <v>0.89207355300000002</v>
      </c>
      <c r="O8">
        <v>43</v>
      </c>
      <c r="P8" s="28">
        <v>6.6112799999999998E-3</v>
      </c>
      <c r="S8" s="21">
        <v>4000</v>
      </c>
      <c r="T8" s="30">
        <f>(AVERAGEIFS($F$4:$F$243,$C$4:$C$243,4000,$D$4:$D$243,1)+AVERAGEIFS($F$4:$F$243,$C$4:$C$243,4000,$D$4:$D$243,2)-AVERAGEIFS($F$4:$F$243,$C$4:$C$243,4000,$D$4:$D$243,3))/(AVERAGEIFS($F$4:$F$243,$C$4:$C$243,4000,$D$4:$D$243,1)+AVERAGEIFS($F$4:$F$243,$C$4:$C$243,4000,$D$4:$D$243,2))</f>
        <v>0.17999999592499991</v>
      </c>
      <c r="U8" s="30">
        <f>(AVERAGEIFS($G$4:$G$243,$C$4:$C$243,4000,$D$4:$D$243,1)+AVERAGEIFS($G$4:$G$243,$C$4:$C$243,4000,$D$4:$D$243,2)-AVERAGEIFS($G$4:$G$243,$C$4:$C$243,4000,$D$4:$D$243,3))/(AVERAGEIFS($G$4:$G$243,$C$4:$C$243,4000,$D$4:$D$243,1)+AVERAGEIFS($G$4:$G$243,$C$4:$C$243,4000,$D$4:$D$243,2))</f>
        <v>0.29710530067450897</v>
      </c>
      <c r="V8" s="30">
        <f>(AVERAGEIFS($H$4:$H$243,$C$4:$C$243,4000,$D$4:$D$243,1)+AVERAGEIFS($H$4:$H$243,$C$4:$C$243,4000,$D$4:$D$243,2)-AVERAGEIFS($H$4:$H$243,$C$4:$C$243,4000,$D$4:$D$243,3))/(AVERAGEIFS($H$4:$H$243,$C$4:$C$243,4000,$D$4:$D$243,1)+AVERAGEIFS($H$4:$H$243,$C$4:$C$243,4000,$D$4:$D$243,2))</f>
        <v>0.4153820146201051</v>
      </c>
      <c r="W8" s="30">
        <f>(AVERAGEIFS($I$4:$I$243,$C$4:$C$243,4000,$D$4:$D$243,1)+AVERAGEIFS($I$4:$I$243,$C$4:$C$243,4000,$D$4:$D$243,2)-AVERAGEIFS($I$4:$I$243,$C$4:$C$243,4000,$D$4:$D$243,3))/(AVERAGEIFS($I$4:$I$243,$C$4:$C$243,4000,$D$4:$D$243,1)+AVERAGEIFS($I$4:$I$243,$C$4:$C$243,4000,$D$4:$D$243,2))</f>
        <v>-0.26715871040273992</v>
      </c>
      <c r="X8" s="31">
        <f>'COOP'!W14</f>
        <v>0.29807348008753393</v>
      </c>
    </row>
    <row r="9" spans="1:24" ht="16" thickBot="1" x14ac:dyDescent="0.4">
      <c r="A9">
        <v>1</v>
      </c>
      <c r="B9">
        <v>10</v>
      </c>
      <c r="C9">
        <v>2000</v>
      </c>
      <c r="D9">
        <v>3</v>
      </c>
      <c r="E9" s="29">
        <v>37829.006430000001</v>
      </c>
      <c r="F9" s="29">
        <v>10000</v>
      </c>
      <c r="G9" s="29">
        <v>15146.43442</v>
      </c>
      <c r="H9" s="29">
        <v>6220.3517140000004</v>
      </c>
      <c r="I9" s="29">
        <v>4736.728333</v>
      </c>
      <c r="J9" s="29">
        <v>635.74997919999998</v>
      </c>
      <c r="K9" s="29">
        <v>1089.7419890000001</v>
      </c>
      <c r="L9">
        <v>5</v>
      </c>
      <c r="M9" s="1">
        <f t="shared" si="0"/>
        <v>0.2965101346000325</v>
      </c>
      <c r="N9" s="1">
        <v>0.89440691699999997</v>
      </c>
      <c r="O9">
        <v>18</v>
      </c>
      <c r="P9" s="28">
        <v>7.1416630000000004E-3</v>
      </c>
      <c r="S9" s="24">
        <v>8000</v>
      </c>
      <c r="T9" s="32">
        <f>(AVERAGEIFS($F$4:$F$243,$C$4:$C$243,8000,$D$4:$D$243,1)+AVERAGEIFS($F$4:$F$243,$C$4:$C$243,8000,$D$4:$D$243,2)-AVERAGEIFS($F$4:$F$243,$C$4:$C$243,8000,$D$4:$D$243,3))/(AVERAGEIFS($F$4:$F$243,$C$4:$C$243,8000,$D$4:$D$243,1)+AVERAGEIFS($F$4:$F$243,$C$4:$C$243,8000,$D$4:$D$243,2))</f>
        <v>0.375</v>
      </c>
      <c r="U9" s="32">
        <f>(AVERAGEIFS($G$4:$G$243,$C$4:$C$243,8000,$D$4:$D$243,1)+AVERAGEIFS($G$4:$G$243,$C$4:$C$243,8000,$D$4:$D$243,2)-AVERAGEIFS($G$4:$G$243,$C$4:$C$243,8000,$D$4:$D$243,3))/(AVERAGEIFS($G$4:$G$243,$C$4:$C$243,8000,$D$4:$D$243,1)+AVERAGEIFS($G$4:$G$243,$C$4:$C$243,8000,$D$4:$D$243,2))</f>
        <v>0.20888449125131089</v>
      </c>
      <c r="V9" s="32">
        <f>(AVERAGEIFS($H$4:$H$243,$C$4:$C$243,8000,$D$4:$D$243,1)+AVERAGEIFS($H$4:$H$243,$C$4:$C$243,8000,$D$4:$D$243,2)-AVERAGEIFS($H$4:$H$243,$C$4:$C$243,8000,$D$4:$D$243,3))/(AVERAGEIFS($H$4:$H$243,$C$4:$C$243,8000,$D$4:$D$243,1)+AVERAGEIFS($H$4:$H$243,$C$4:$C$243,8000,$D$4:$D$243,2))</f>
        <v>0.38703756597533506</v>
      </c>
      <c r="W9" s="32">
        <f>(AVERAGEIFS($I$4:$I$243,$C$4:$C$243,8000,$D$4:$D$243,1)+AVERAGEIFS($I$4:$I$243,$C$4:$C$243,8000,$D$4:$D$243,2)-AVERAGEIFS($I$4:$I$243,$C$4:$C$243,8000,$D$4:$D$243,3))/(AVERAGEIFS($I$4:$I$243,$C$4:$C$243,8000,$D$4:$D$243,1)+AVERAGEIFS($I$4:$I$243,$C$4:$C$243,8000,$D$4:$D$243,2))</f>
        <v>-0.1005647384552356</v>
      </c>
      <c r="X9" s="33">
        <f>'COOP'!X14</f>
        <v>0.30106848869549019</v>
      </c>
    </row>
    <row r="10" spans="1:24" x14ac:dyDescent="0.35">
      <c r="A10">
        <v>1</v>
      </c>
      <c r="B10">
        <v>10</v>
      </c>
      <c r="C10">
        <v>4000</v>
      </c>
      <c r="D10">
        <v>1</v>
      </c>
      <c r="E10" s="29">
        <v>32234.659009999999</v>
      </c>
      <c r="F10" s="29">
        <v>8000</v>
      </c>
      <c r="G10" s="29">
        <v>15113.1543</v>
      </c>
      <c r="H10" s="29">
        <v>6288.5684570000003</v>
      </c>
      <c r="I10" s="29">
        <v>1511.7471869999999</v>
      </c>
      <c r="J10" s="29">
        <v>635.74997919999998</v>
      </c>
      <c r="K10" s="29">
        <v>685.43908669999996</v>
      </c>
      <c r="L10">
        <v>2</v>
      </c>
      <c r="M10" s="1" t="str">
        <f t="shared" si="0"/>
        <v/>
      </c>
      <c r="N10" s="1">
        <v>0.90421561100000003</v>
      </c>
      <c r="O10">
        <v>20</v>
      </c>
      <c r="P10" s="28">
        <v>6.4064760000000004E-3</v>
      </c>
    </row>
    <row r="11" spans="1:24" x14ac:dyDescent="0.35">
      <c r="A11">
        <v>1</v>
      </c>
      <c r="B11">
        <v>10</v>
      </c>
      <c r="C11">
        <v>4000</v>
      </c>
      <c r="D11">
        <v>2</v>
      </c>
      <c r="E11" s="29">
        <v>31419.066470000002</v>
      </c>
      <c r="F11" s="29">
        <v>8000</v>
      </c>
      <c r="G11" s="29">
        <v>14193.655629999999</v>
      </c>
      <c r="H11" s="29">
        <v>6411.2863369999995</v>
      </c>
      <c r="I11" s="29">
        <v>1485.035836</v>
      </c>
      <c r="J11" s="29">
        <v>635.74997919999998</v>
      </c>
      <c r="K11" s="29">
        <v>693.3386868</v>
      </c>
      <c r="L11">
        <v>2</v>
      </c>
      <c r="M11" s="1" t="str">
        <f t="shared" si="0"/>
        <v/>
      </c>
      <c r="N11" s="1">
        <v>0.92186087000000005</v>
      </c>
      <c r="O11">
        <v>23</v>
      </c>
      <c r="P11" s="28">
        <v>9.8036010000000003E-3</v>
      </c>
    </row>
    <row r="12" spans="1:24" x14ac:dyDescent="0.35">
      <c r="A12">
        <v>1</v>
      </c>
      <c r="B12">
        <v>10</v>
      </c>
      <c r="C12">
        <v>4000</v>
      </c>
      <c r="D12">
        <v>3</v>
      </c>
      <c r="E12" s="29">
        <v>45948.611230000002</v>
      </c>
      <c r="F12" s="29">
        <v>12000</v>
      </c>
      <c r="G12" s="29">
        <v>22274.53427</v>
      </c>
      <c r="H12" s="29">
        <v>6622.1363030000002</v>
      </c>
      <c r="I12" s="29">
        <v>3593.8084819999999</v>
      </c>
      <c r="J12" s="29">
        <v>635.74997919999998</v>
      </c>
      <c r="K12" s="29">
        <v>822.38219330000004</v>
      </c>
      <c r="L12">
        <v>3</v>
      </c>
      <c r="M12" s="1">
        <f t="shared" si="0"/>
        <v>0.2781473372766366</v>
      </c>
      <c r="N12" s="1">
        <v>0.95217839500000001</v>
      </c>
      <c r="O12">
        <v>16</v>
      </c>
      <c r="P12" s="28">
        <v>8.1289770000000008E-3</v>
      </c>
    </row>
    <row r="13" spans="1:24" x14ac:dyDescent="0.35">
      <c r="A13">
        <v>1</v>
      </c>
      <c r="B13">
        <v>10</v>
      </c>
      <c r="C13">
        <v>8000</v>
      </c>
      <c r="D13">
        <v>1</v>
      </c>
      <c r="E13" s="29">
        <v>36922.785530000001</v>
      </c>
      <c r="F13" s="29">
        <v>8000</v>
      </c>
      <c r="G13" s="29">
        <v>19965.389729999999</v>
      </c>
      <c r="H13" s="29">
        <v>6694.4252710000001</v>
      </c>
      <c r="I13" s="29">
        <v>1092.6415030000001</v>
      </c>
      <c r="J13" s="29">
        <v>635.74997919999998</v>
      </c>
      <c r="K13" s="29">
        <v>534.57904789999998</v>
      </c>
      <c r="L13">
        <v>1</v>
      </c>
      <c r="M13" s="1" t="str">
        <f t="shared" si="0"/>
        <v/>
      </c>
      <c r="N13" s="1">
        <v>0.96257262300000002</v>
      </c>
      <c r="O13">
        <v>5</v>
      </c>
      <c r="P13" s="28">
        <v>3.9851299999999999E-3</v>
      </c>
    </row>
    <row r="14" spans="1:24" x14ac:dyDescent="0.35">
      <c r="A14">
        <v>1</v>
      </c>
      <c r="B14">
        <v>10</v>
      </c>
      <c r="C14">
        <v>8000</v>
      </c>
      <c r="D14">
        <v>2</v>
      </c>
      <c r="E14" s="29">
        <v>36091.609790000002</v>
      </c>
      <c r="F14" s="29">
        <v>8000</v>
      </c>
      <c r="G14" s="29">
        <v>19238.22235</v>
      </c>
      <c r="H14" s="29">
        <v>6673.2315259999996</v>
      </c>
      <c r="I14" s="29">
        <v>1052.4970310000001</v>
      </c>
      <c r="J14" s="29">
        <v>635.74997919999998</v>
      </c>
      <c r="K14" s="29">
        <v>491.90890639999998</v>
      </c>
      <c r="L14">
        <v>1</v>
      </c>
      <c r="M14" s="1" t="str">
        <f t="shared" si="0"/>
        <v/>
      </c>
      <c r="N14" s="1">
        <v>0.959525234</v>
      </c>
      <c r="O14">
        <v>5</v>
      </c>
      <c r="P14" s="28">
        <v>4.0319400000000002E-16</v>
      </c>
    </row>
    <row r="15" spans="1:24" x14ac:dyDescent="0.35">
      <c r="A15">
        <v>1</v>
      </c>
      <c r="B15">
        <v>10</v>
      </c>
      <c r="C15">
        <v>8000</v>
      </c>
      <c r="D15">
        <v>3</v>
      </c>
      <c r="E15" s="29">
        <v>56098.645709999997</v>
      </c>
      <c r="F15" s="29">
        <v>16000</v>
      </c>
      <c r="G15" s="29">
        <v>29192.778139999999</v>
      </c>
      <c r="H15" s="29">
        <v>6600.9419479999997</v>
      </c>
      <c r="I15" s="29">
        <v>2983.736543</v>
      </c>
      <c r="J15" s="29">
        <v>635.74997919999998</v>
      </c>
      <c r="K15" s="29">
        <v>685.4390952</v>
      </c>
      <c r="L15">
        <v>2</v>
      </c>
      <c r="M15" s="1">
        <f t="shared" si="0"/>
        <v>0.2316769115989169</v>
      </c>
      <c r="N15" s="1">
        <v>0.94913091900000002</v>
      </c>
      <c r="O15">
        <v>31</v>
      </c>
      <c r="P15" s="28">
        <v>8.1073159999999998E-3</v>
      </c>
    </row>
    <row r="16" spans="1:24" x14ac:dyDescent="0.35">
      <c r="A16">
        <v>1</v>
      </c>
      <c r="B16">
        <v>40</v>
      </c>
      <c r="C16">
        <v>1000</v>
      </c>
      <c r="D16">
        <v>1</v>
      </c>
      <c r="E16" s="29">
        <v>22242.31465</v>
      </c>
      <c r="F16" s="29">
        <v>4000</v>
      </c>
      <c r="G16" s="29">
        <v>7463.9834790000004</v>
      </c>
      <c r="H16" s="29">
        <v>7065.1707470000001</v>
      </c>
      <c r="I16" s="29">
        <v>2121.6033619999998</v>
      </c>
      <c r="J16" s="29">
        <v>635.74997919999998</v>
      </c>
      <c r="K16" s="29">
        <v>955.80708340000001</v>
      </c>
      <c r="L16">
        <v>4</v>
      </c>
      <c r="M16" s="1" t="str">
        <f t="shared" si="0"/>
        <v/>
      </c>
      <c r="N16" s="1">
        <v>0.62245192900000001</v>
      </c>
      <c r="O16">
        <v>25</v>
      </c>
      <c r="P16" s="28">
        <v>9.9772279999999994E-3</v>
      </c>
    </row>
    <row r="17" spans="1:16" x14ac:dyDescent="0.35">
      <c r="A17">
        <v>1</v>
      </c>
      <c r="B17">
        <v>40</v>
      </c>
      <c r="C17">
        <v>1000</v>
      </c>
      <c r="D17">
        <v>2</v>
      </c>
      <c r="E17" s="29">
        <v>22090.676179999999</v>
      </c>
      <c r="F17" s="29">
        <v>5000</v>
      </c>
      <c r="G17" s="29">
        <v>6609.0323019999996</v>
      </c>
      <c r="H17" s="29">
        <v>6428.3382419999998</v>
      </c>
      <c r="I17" s="29">
        <v>2330.157921</v>
      </c>
      <c r="J17" s="29">
        <v>635.74997919999998</v>
      </c>
      <c r="K17" s="29">
        <v>1087.397731</v>
      </c>
      <c r="L17">
        <v>5</v>
      </c>
      <c r="M17" s="1" t="str">
        <f t="shared" si="0"/>
        <v/>
      </c>
      <c r="N17" s="1">
        <v>0.56634604899999996</v>
      </c>
      <c r="O17">
        <v>50</v>
      </c>
      <c r="P17" s="28">
        <v>7.9470340000000004E-3</v>
      </c>
    </row>
    <row r="18" spans="1:16" x14ac:dyDescent="0.35">
      <c r="A18">
        <v>1</v>
      </c>
      <c r="B18">
        <v>40</v>
      </c>
      <c r="C18">
        <v>1000</v>
      </c>
      <c r="D18">
        <v>3</v>
      </c>
      <c r="E18" s="29">
        <v>30183.657350000001</v>
      </c>
      <c r="F18" s="29">
        <v>6000</v>
      </c>
      <c r="G18" s="29">
        <v>9083.2110659999998</v>
      </c>
      <c r="H18" s="29">
        <v>8123.0446190000002</v>
      </c>
      <c r="I18" s="29">
        <v>5154.5362850000001</v>
      </c>
      <c r="J18" s="29">
        <v>635.74997919999998</v>
      </c>
      <c r="K18" s="29">
        <v>1187.115397</v>
      </c>
      <c r="L18">
        <v>6</v>
      </c>
      <c r="M18" s="1">
        <f t="shared" si="0"/>
        <v>0.31916036376289741</v>
      </c>
      <c r="N18" s="1">
        <v>0.71565217199999998</v>
      </c>
      <c r="O18">
        <v>28</v>
      </c>
      <c r="P18" s="28">
        <v>3.6290860000000001E-3</v>
      </c>
    </row>
    <row r="19" spans="1:16" x14ac:dyDescent="0.35">
      <c r="A19">
        <v>1</v>
      </c>
      <c r="B19">
        <v>40</v>
      </c>
      <c r="C19">
        <v>2000</v>
      </c>
      <c r="D19">
        <v>1</v>
      </c>
      <c r="E19" s="29">
        <v>25670.852800000001</v>
      </c>
      <c r="F19" s="29">
        <v>6000</v>
      </c>
      <c r="G19" s="29">
        <v>8374.7779379999993</v>
      </c>
      <c r="H19" s="29">
        <v>8014.1444300000003</v>
      </c>
      <c r="I19" s="29">
        <v>1827.4076259999999</v>
      </c>
      <c r="J19" s="29">
        <v>635.74997919999998</v>
      </c>
      <c r="K19" s="29">
        <v>818.77282990000003</v>
      </c>
      <c r="L19">
        <v>3</v>
      </c>
      <c r="M19" s="1" t="str">
        <f t="shared" si="0"/>
        <v/>
      </c>
      <c r="N19" s="1">
        <v>0.70605790599999996</v>
      </c>
      <c r="O19">
        <v>23</v>
      </c>
      <c r="P19" s="28">
        <v>9.6721930000000008E-3</v>
      </c>
    </row>
    <row r="20" spans="1:16" x14ac:dyDescent="0.35">
      <c r="A20">
        <v>1</v>
      </c>
      <c r="B20">
        <v>40</v>
      </c>
      <c r="C20">
        <v>2000</v>
      </c>
      <c r="D20">
        <v>2</v>
      </c>
      <c r="E20" s="29">
        <v>25394.146120000001</v>
      </c>
      <c r="F20" s="29">
        <v>4000</v>
      </c>
      <c r="G20" s="29">
        <v>9972.9016150000007</v>
      </c>
      <c r="H20" s="29">
        <v>8607.1196799999998</v>
      </c>
      <c r="I20" s="29">
        <v>1485.0359470000001</v>
      </c>
      <c r="J20" s="29">
        <v>635.74997919999998</v>
      </c>
      <c r="K20" s="29">
        <v>693.33889929999998</v>
      </c>
      <c r="L20">
        <v>2</v>
      </c>
      <c r="M20" s="1" t="str">
        <f t="shared" si="0"/>
        <v/>
      </c>
      <c r="N20" s="1">
        <v>0.758299897</v>
      </c>
      <c r="O20">
        <v>112</v>
      </c>
      <c r="P20" s="28">
        <v>8.9721290000000006E-3</v>
      </c>
    </row>
    <row r="21" spans="1:16" x14ac:dyDescent="0.35">
      <c r="A21">
        <v>1</v>
      </c>
      <c r="B21">
        <v>40</v>
      </c>
      <c r="C21">
        <v>2000</v>
      </c>
      <c r="D21">
        <v>3</v>
      </c>
      <c r="E21" s="29">
        <v>35025.059880000001</v>
      </c>
      <c r="F21" s="29">
        <v>8000</v>
      </c>
      <c r="G21" s="29">
        <v>12090.704760000001</v>
      </c>
      <c r="H21" s="29">
        <v>9159.1522939999995</v>
      </c>
      <c r="I21" s="29">
        <v>4181.652967</v>
      </c>
      <c r="J21" s="29">
        <v>635.74997919999998</v>
      </c>
      <c r="K21" s="29">
        <v>957.79988219999996</v>
      </c>
      <c r="L21">
        <v>4</v>
      </c>
      <c r="M21" s="1">
        <f t="shared" si="0"/>
        <v>0.31410828119527939</v>
      </c>
      <c r="N21" s="1">
        <v>0.80693478200000002</v>
      </c>
      <c r="O21">
        <v>118</v>
      </c>
      <c r="P21" s="28">
        <v>9.5431160000000008E-3</v>
      </c>
    </row>
    <row r="22" spans="1:16" x14ac:dyDescent="0.35">
      <c r="A22">
        <v>1</v>
      </c>
      <c r="B22">
        <v>40</v>
      </c>
      <c r="C22">
        <v>4000</v>
      </c>
      <c r="D22">
        <v>1</v>
      </c>
      <c r="E22" s="29">
        <v>29207.293529999999</v>
      </c>
      <c r="F22" s="29">
        <v>4000</v>
      </c>
      <c r="G22" s="29">
        <v>13305.48179</v>
      </c>
      <c r="H22" s="29">
        <v>9695.5647119999994</v>
      </c>
      <c r="I22" s="29">
        <v>1078.5342909999999</v>
      </c>
      <c r="J22" s="29">
        <v>635.74997919999998</v>
      </c>
      <c r="K22" s="29">
        <v>491.96274979999998</v>
      </c>
      <c r="L22">
        <v>1</v>
      </c>
      <c r="M22" s="1" t="str">
        <f t="shared" si="0"/>
        <v/>
      </c>
      <c r="N22" s="1">
        <v>0.85419350400000005</v>
      </c>
      <c r="O22">
        <v>8</v>
      </c>
      <c r="P22" s="28">
        <v>9.6502150000000002E-3</v>
      </c>
    </row>
    <row r="23" spans="1:16" x14ac:dyDescent="0.35">
      <c r="A23">
        <v>1</v>
      </c>
      <c r="B23">
        <v>40</v>
      </c>
      <c r="C23">
        <v>4000</v>
      </c>
      <c r="D23">
        <v>2</v>
      </c>
      <c r="E23" s="29">
        <v>28645.25851</v>
      </c>
      <c r="F23" s="29">
        <v>4000</v>
      </c>
      <c r="G23" s="29">
        <v>12912.898450000001</v>
      </c>
      <c r="H23" s="29">
        <v>9552.2035030000006</v>
      </c>
      <c r="I23" s="29">
        <v>1052.4972419999999</v>
      </c>
      <c r="J23" s="29">
        <v>635.74997919999998</v>
      </c>
      <c r="K23" s="29">
        <v>491.90934049999998</v>
      </c>
      <c r="L23">
        <v>1</v>
      </c>
      <c r="M23" s="1" t="str">
        <f t="shared" si="0"/>
        <v/>
      </c>
      <c r="N23" s="1">
        <v>0.841563171</v>
      </c>
      <c r="O23">
        <v>11</v>
      </c>
      <c r="P23" s="28">
        <v>7.3112719999999997E-3</v>
      </c>
    </row>
    <row r="24" spans="1:16" x14ac:dyDescent="0.35">
      <c r="A24">
        <v>1</v>
      </c>
      <c r="B24">
        <v>40</v>
      </c>
      <c r="C24">
        <v>4000</v>
      </c>
      <c r="D24">
        <v>3</v>
      </c>
      <c r="E24" s="29">
        <v>40817.616139999998</v>
      </c>
      <c r="F24" s="29">
        <v>8000</v>
      </c>
      <c r="G24" s="29">
        <v>18520.428319999999</v>
      </c>
      <c r="H24" s="29">
        <v>9992.2508519999992</v>
      </c>
      <c r="I24" s="29">
        <v>2983.7423130000002</v>
      </c>
      <c r="J24" s="29">
        <v>635.74997919999998</v>
      </c>
      <c r="K24" s="29">
        <v>685.44466569999997</v>
      </c>
      <c r="L24">
        <v>2</v>
      </c>
      <c r="M24" s="1">
        <f t="shared" si="0"/>
        <v>0.29445435506841294</v>
      </c>
      <c r="N24" s="1">
        <v>0.88033198899999998</v>
      </c>
      <c r="O24">
        <v>29</v>
      </c>
      <c r="P24" s="28">
        <v>9.3144760000000004E-3</v>
      </c>
    </row>
    <row r="25" spans="1:16" x14ac:dyDescent="0.35">
      <c r="A25">
        <v>1</v>
      </c>
      <c r="B25">
        <v>40</v>
      </c>
      <c r="C25">
        <v>8000</v>
      </c>
      <c r="D25">
        <v>1</v>
      </c>
      <c r="E25" s="29">
        <v>32976.405720000002</v>
      </c>
      <c r="F25" s="29">
        <v>8000</v>
      </c>
      <c r="G25" s="29">
        <v>13119.47163</v>
      </c>
      <c r="H25" s="29">
        <v>9650.7809720000005</v>
      </c>
      <c r="I25" s="29">
        <v>1078.486564</v>
      </c>
      <c r="J25" s="29">
        <v>635.74997919999998</v>
      </c>
      <c r="K25" s="29">
        <v>491.91657700000002</v>
      </c>
      <c r="L25">
        <v>1</v>
      </c>
      <c r="M25" s="1" t="str">
        <f t="shared" si="0"/>
        <v/>
      </c>
      <c r="N25" s="1">
        <v>0.85024799100000004</v>
      </c>
      <c r="O25">
        <v>9</v>
      </c>
      <c r="P25" s="28">
        <v>9.502333E-3</v>
      </c>
    </row>
    <row r="26" spans="1:16" x14ac:dyDescent="0.35">
      <c r="A26">
        <v>1</v>
      </c>
      <c r="B26">
        <v>40</v>
      </c>
      <c r="C26">
        <v>8000</v>
      </c>
      <c r="D26">
        <v>2</v>
      </c>
      <c r="E26" s="29">
        <v>32645.264350000001</v>
      </c>
      <c r="F26" s="29">
        <v>8000</v>
      </c>
      <c r="G26" s="29">
        <v>12912.898450000001</v>
      </c>
      <c r="H26" s="29">
        <v>9552.2035030000006</v>
      </c>
      <c r="I26" s="29">
        <v>1052.4989840000001</v>
      </c>
      <c r="J26" s="29">
        <v>635.74997919999998</v>
      </c>
      <c r="K26" s="29">
        <v>491.91343810000001</v>
      </c>
      <c r="L26">
        <v>1</v>
      </c>
      <c r="M26" s="1" t="str">
        <f t="shared" si="0"/>
        <v/>
      </c>
      <c r="N26" s="1">
        <v>0.841563171</v>
      </c>
      <c r="O26">
        <v>8</v>
      </c>
      <c r="P26" s="28">
        <v>6.4156229999999996E-3</v>
      </c>
    </row>
    <row r="27" spans="1:16" x14ac:dyDescent="0.35">
      <c r="A27">
        <v>1</v>
      </c>
      <c r="B27">
        <v>40</v>
      </c>
      <c r="C27">
        <v>8000</v>
      </c>
      <c r="D27">
        <v>3</v>
      </c>
      <c r="E27" s="29">
        <v>46185.543790000003</v>
      </c>
      <c r="F27" s="29">
        <v>8000</v>
      </c>
      <c r="G27" s="29">
        <v>24205.227630000001</v>
      </c>
      <c r="H27" s="29">
        <v>10721.677519999999</v>
      </c>
      <c r="I27" s="29">
        <v>2130.9797610000001</v>
      </c>
      <c r="J27" s="29">
        <v>635.74997919999998</v>
      </c>
      <c r="K27" s="29">
        <v>491.90890639999998</v>
      </c>
      <c r="L27">
        <v>1</v>
      </c>
      <c r="M27" s="1">
        <f t="shared" si="0"/>
        <v>0.29618457224979311</v>
      </c>
      <c r="N27" s="1">
        <v>0.94459555100000003</v>
      </c>
      <c r="O27">
        <v>11</v>
      </c>
      <c r="P27" s="28">
        <v>0</v>
      </c>
    </row>
    <row r="28" spans="1:16" x14ac:dyDescent="0.35">
      <c r="A28">
        <v>1</v>
      </c>
      <c r="B28">
        <v>70</v>
      </c>
      <c r="C28">
        <v>1000</v>
      </c>
      <c r="D28">
        <v>1</v>
      </c>
      <c r="E28" s="29">
        <v>22112.045289999998</v>
      </c>
      <c r="F28" s="29">
        <v>4000</v>
      </c>
      <c r="G28" s="29">
        <v>7169.1592920000003</v>
      </c>
      <c r="H28" s="29">
        <v>7229.7311069999996</v>
      </c>
      <c r="I28" s="29">
        <v>2121.6009020000001</v>
      </c>
      <c r="J28" s="29">
        <v>635.74997919999998</v>
      </c>
      <c r="K28" s="29">
        <v>955.80400989999998</v>
      </c>
      <c r="L28">
        <v>4</v>
      </c>
      <c r="M28" s="1" t="str">
        <f t="shared" si="0"/>
        <v/>
      </c>
      <c r="N28" s="1">
        <v>0.47383129899999998</v>
      </c>
      <c r="O28">
        <v>43</v>
      </c>
      <c r="P28" s="28">
        <v>9.1757339999999996E-3</v>
      </c>
    </row>
    <row r="29" spans="1:16" x14ac:dyDescent="0.35">
      <c r="A29">
        <v>1</v>
      </c>
      <c r="B29">
        <v>70</v>
      </c>
      <c r="C29">
        <v>1000</v>
      </c>
      <c r="D29">
        <v>2</v>
      </c>
      <c r="E29" s="29">
        <v>22146.628540000002</v>
      </c>
      <c r="F29" s="29">
        <v>4000</v>
      </c>
      <c r="G29" s="29">
        <v>7227.0603510000001</v>
      </c>
      <c r="H29" s="29">
        <v>7276.9421570000004</v>
      </c>
      <c r="I29" s="29">
        <v>2049.4951099999998</v>
      </c>
      <c r="J29" s="29">
        <v>635.74997919999998</v>
      </c>
      <c r="K29" s="29">
        <v>957.38094179999996</v>
      </c>
      <c r="L29">
        <v>4</v>
      </c>
      <c r="M29" s="1" t="str">
        <f t="shared" si="0"/>
        <v/>
      </c>
      <c r="N29" s="1">
        <v>0.47692547600000001</v>
      </c>
      <c r="O29">
        <v>38</v>
      </c>
      <c r="P29" s="28">
        <v>9.1725620000000004E-3</v>
      </c>
    </row>
    <row r="30" spans="1:16" x14ac:dyDescent="0.35">
      <c r="A30">
        <v>1</v>
      </c>
      <c r="B30">
        <v>70</v>
      </c>
      <c r="C30">
        <v>1000</v>
      </c>
      <c r="D30">
        <v>3</v>
      </c>
      <c r="E30" s="29">
        <v>30085.394250000001</v>
      </c>
      <c r="F30" s="29">
        <v>5000</v>
      </c>
      <c r="G30" s="29">
        <v>9428.0747740000006</v>
      </c>
      <c r="H30" s="29">
        <v>9189.5050329999995</v>
      </c>
      <c r="I30" s="29">
        <v>4742.210564</v>
      </c>
      <c r="J30" s="29">
        <v>635.74997919999998</v>
      </c>
      <c r="K30" s="29">
        <v>1089.8539049999999</v>
      </c>
      <c r="L30">
        <v>5</v>
      </c>
      <c r="M30" s="1">
        <f t="shared" si="0"/>
        <v>0.3202373309792414</v>
      </c>
      <c r="N30" s="1">
        <v>0.60227345099999996</v>
      </c>
      <c r="O30">
        <v>44</v>
      </c>
      <c r="P30" s="28">
        <v>6.1760440000000003E-3</v>
      </c>
    </row>
    <row r="31" spans="1:16" x14ac:dyDescent="0.35">
      <c r="A31">
        <v>1</v>
      </c>
      <c r="B31">
        <v>70</v>
      </c>
      <c r="C31">
        <v>2000</v>
      </c>
      <c r="D31">
        <v>1</v>
      </c>
      <c r="E31" s="29">
        <v>25510.060730000001</v>
      </c>
      <c r="F31" s="29">
        <v>4000</v>
      </c>
      <c r="G31" s="29">
        <v>9483.2874819999997</v>
      </c>
      <c r="H31" s="29">
        <v>9191.8064360000008</v>
      </c>
      <c r="I31" s="29">
        <v>1512.9980800000001</v>
      </c>
      <c r="J31" s="29">
        <v>635.74997919999998</v>
      </c>
      <c r="K31" s="29">
        <v>686.21874790000004</v>
      </c>
      <c r="L31">
        <v>2</v>
      </c>
      <c r="M31" s="1" t="str">
        <f t="shared" si="0"/>
        <v/>
      </c>
      <c r="N31" s="1">
        <v>0.60242428299999995</v>
      </c>
      <c r="O31">
        <v>62</v>
      </c>
      <c r="P31" s="28">
        <v>7.5047330000000004E-3</v>
      </c>
    </row>
    <row r="32" spans="1:16" x14ac:dyDescent="0.35">
      <c r="A32">
        <v>1</v>
      </c>
      <c r="B32">
        <v>70</v>
      </c>
      <c r="C32">
        <v>2000</v>
      </c>
      <c r="D32">
        <v>2</v>
      </c>
      <c r="E32" s="29">
        <v>25180.581249999999</v>
      </c>
      <c r="F32" s="29">
        <v>4000</v>
      </c>
      <c r="G32" s="29">
        <v>9261.3268910000006</v>
      </c>
      <c r="H32" s="29">
        <v>9126.0628629999992</v>
      </c>
      <c r="I32" s="29">
        <v>1471.9921770000001</v>
      </c>
      <c r="J32" s="29">
        <v>635.74997919999998</v>
      </c>
      <c r="K32" s="29">
        <v>685.44933660000004</v>
      </c>
      <c r="L32">
        <v>2</v>
      </c>
      <c r="M32" s="1" t="str">
        <f t="shared" si="0"/>
        <v/>
      </c>
      <c r="N32" s="1">
        <v>0.59811549799999997</v>
      </c>
      <c r="O32">
        <v>14</v>
      </c>
      <c r="P32" s="28">
        <v>3.2674050000000001E-3</v>
      </c>
    </row>
    <row r="33" spans="1:16" x14ac:dyDescent="0.35">
      <c r="A33">
        <v>1</v>
      </c>
      <c r="B33">
        <v>70</v>
      </c>
      <c r="C33">
        <v>2000</v>
      </c>
      <c r="D33">
        <v>3</v>
      </c>
      <c r="E33" s="29">
        <v>34478.063390000003</v>
      </c>
      <c r="F33" s="29">
        <v>6000</v>
      </c>
      <c r="G33" s="29">
        <v>12143.10824</v>
      </c>
      <c r="H33" s="29">
        <v>11283.025170000001</v>
      </c>
      <c r="I33" s="29">
        <v>3593.8076030000002</v>
      </c>
      <c r="J33" s="29">
        <v>635.74997919999998</v>
      </c>
      <c r="K33" s="29">
        <v>822.37239999999997</v>
      </c>
      <c r="L33">
        <v>3</v>
      </c>
      <c r="M33" s="1">
        <f t="shared" si="0"/>
        <v>0.31983375938297787</v>
      </c>
      <c r="N33" s="1">
        <v>0.73948123200000004</v>
      </c>
      <c r="O33">
        <v>37</v>
      </c>
      <c r="P33" s="28">
        <v>9.0038970000000003E-3</v>
      </c>
    </row>
    <row r="34" spans="1:16" x14ac:dyDescent="0.35">
      <c r="A34">
        <v>1</v>
      </c>
      <c r="B34">
        <v>70</v>
      </c>
      <c r="C34">
        <v>4000</v>
      </c>
      <c r="D34">
        <v>1</v>
      </c>
      <c r="E34" s="29">
        <v>28467.305230000002</v>
      </c>
      <c r="F34" s="29">
        <v>4000</v>
      </c>
      <c r="G34" s="29">
        <v>11364.928459999999</v>
      </c>
      <c r="H34" s="29">
        <v>10896.23515</v>
      </c>
      <c r="I34" s="29">
        <v>1078.4827310000001</v>
      </c>
      <c r="J34" s="29">
        <v>635.74997919999998</v>
      </c>
      <c r="K34" s="29">
        <v>491.90890639999998</v>
      </c>
      <c r="L34">
        <v>1</v>
      </c>
      <c r="M34" s="1" t="str">
        <f t="shared" si="0"/>
        <v/>
      </c>
      <c r="N34" s="1">
        <v>0.714131297</v>
      </c>
      <c r="O34">
        <v>3</v>
      </c>
      <c r="P34" s="28">
        <v>7.6677000000000003E-16</v>
      </c>
    </row>
    <row r="35" spans="1:16" x14ac:dyDescent="0.35">
      <c r="A35">
        <v>1</v>
      </c>
      <c r="B35">
        <v>70</v>
      </c>
      <c r="C35">
        <v>4000</v>
      </c>
      <c r="D35">
        <v>2</v>
      </c>
      <c r="E35" s="29">
        <v>28175.8279</v>
      </c>
      <c r="F35" s="29">
        <v>4000</v>
      </c>
      <c r="G35" s="29">
        <v>11143.99826</v>
      </c>
      <c r="H35" s="29">
        <v>10851.667439999999</v>
      </c>
      <c r="I35" s="29">
        <v>1052.4988840000001</v>
      </c>
      <c r="J35" s="29">
        <v>635.74997919999998</v>
      </c>
      <c r="K35" s="29">
        <v>491.91333909999997</v>
      </c>
      <c r="L35">
        <v>1</v>
      </c>
      <c r="M35" s="1" t="str">
        <f t="shared" si="0"/>
        <v/>
      </c>
      <c r="N35" s="1">
        <v>0.71121036199999998</v>
      </c>
      <c r="O35">
        <v>19</v>
      </c>
      <c r="P35" s="28">
        <v>6.1234760000000001E-3</v>
      </c>
    </row>
    <row r="36" spans="1:16" x14ac:dyDescent="0.35">
      <c r="A36">
        <v>1</v>
      </c>
      <c r="B36">
        <v>70</v>
      </c>
      <c r="C36">
        <v>4000</v>
      </c>
      <c r="D36">
        <v>3</v>
      </c>
      <c r="E36" s="29">
        <v>39138.880810000002</v>
      </c>
      <c r="F36" s="29">
        <v>8000</v>
      </c>
      <c r="G36" s="29">
        <v>14831.34569</v>
      </c>
      <c r="H36" s="29">
        <v>12002.61058</v>
      </c>
      <c r="I36" s="29">
        <v>2983.7359719999999</v>
      </c>
      <c r="J36" s="29">
        <v>635.74997919999998</v>
      </c>
      <c r="K36" s="29">
        <v>685.43858320000004</v>
      </c>
      <c r="L36">
        <v>2</v>
      </c>
      <c r="M36" s="1">
        <f t="shared" si="0"/>
        <v>0.30902690851910508</v>
      </c>
      <c r="N36" s="1">
        <v>0.78664233500000003</v>
      </c>
      <c r="O36">
        <v>103</v>
      </c>
      <c r="P36" s="28">
        <v>9.3966150000000005E-3</v>
      </c>
    </row>
    <row r="37" spans="1:16" x14ac:dyDescent="0.35">
      <c r="A37">
        <v>1</v>
      </c>
      <c r="B37">
        <v>70</v>
      </c>
      <c r="C37">
        <v>8000</v>
      </c>
      <c r="D37">
        <v>1</v>
      </c>
      <c r="E37" s="29">
        <v>32638.70767</v>
      </c>
      <c r="F37" s="29">
        <v>8000</v>
      </c>
      <c r="G37" s="29">
        <v>11507.65976</v>
      </c>
      <c r="H37" s="29">
        <v>10924.857980000001</v>
      </c>
      <c r="I37" s="29">
        <v>1078.501814</v>
      </c>
      <c r="J37" s="29">
        <v>635.74997919999998</v>
      </c>
      <c r="K37" s="29">
        <v>491.93813979999999</v>
      </c>
      <c r="L37">
        <v>1</v>
      </c>
      <c r="M37" s="1" t="str">
        <f t="shared" si="0"/>
        <v/>
      </c>
      <c r="N37" s="1">
        <v>0.71600721599999995</v>
      </c>
      <c r="O37">
        <v>9</v>
      </c>
      <c r="P37" s="28">
        <v>5.2514659999999998E-3</v>
      </c>
    </row>
    <row r="38" spans="1:16" x14ac:dyDescent="0.35">
      <c r="A38">
        <v>1</v>
      </c>
      <c r="B38">
        <v>70</v>
      </c>
      <c r="C38">
        <v>8000</v>
      </c>
      <c r="D38">
        <v>2</v>
      </c>
      <c r="E38" s="29">
        <v>32175.83209</v>
      </c>
      <c r="F38" s="29">
        <v>8000</v>
      </c>
      <c r="G38" s="29">
        <v>11143.99826</v>
      </c>
      <c r="H38" s="29">
        <v>10851.667439999999</v>
      </c>
      <c r="I38" s="29">
        <v>1052.5009809999999</v>
      </c>
      <c r="J38" s="29">
        <v>635.74997919999998</v>
      </c>
      <c r="K38" s="29">
        <v>491.9154332</v>
      </c>
      <c r="L38">
        <v>1</v>
      </c>
      <c r="M38" s="1" t="str">
        <f t="shared" si="0"/>
        <v/>
      </c>
      <c r="N38" s="1">
        <v>0.71121036199999998</v>
      </c>
      <c r="O38">
        <v>6</v>
      </c>
      <c r="P38" s="28">
        <v>9.2755089999999995E-3</v>
      </c>
    </row>
    <row r="39" spans="1:16" x14ac:dyDescent="0.35">
      <c r="A39">
        <v>1</v>
      </c>
      <c r="B39">
        <v>70</v>
      </c>
      <c r="C39">
        <v>8000</v>
      </c>
      <c r="D39">
        <v>3</v>
      </c>
      <c r="E39" s="29">
        <v>43477.155709999999</v>
      </c>
      <c r="F39" s="29">
        <v>8000</v>
      </c>
      <c r="G39" s="29">
        <v>18724.508559999998</v>
      </c>
      <c r="H39" s="29">
        <v>13494.00851</v>
      </c>
      <c r="I39" s="29">
        <v>2130.9797610000001</v>
      </c>
      <c r="J39" s="29">
        <v>635.74997919999998</v>
      </c>
      <c r="K39" s="29">
        <v>491.90890639999998</v>
      </c>
      <c r="L39">
        <v>1</v>
      </c>
      <c r="M39" s="1">
        <f t="shared" si="0"/>
        <v>0.32920675096991542</v>
      </c>
      <c r="N39" s="1">
        <v>0.88438746599999996</v>
      </c>
      <c r="O39">
        <v>4</v>
      </c>
      <c r="P39" s="28">
        <v>3.3805000000000001E-14</v>
      </c>
    </row>
    <row r="40" spans="1:16" x14ac:dyDescent="0.35">
      <c r="A40">
        <v>1</v>
      </c>
      <c r="B40">
        <v>100</v>
      </c>
      <c r="C40">
        <v>1000</v>
      </c>
      <c r="D40">
        <v>1</v>
      </c>
      <c r="E40" s="29">
        <v>22203.123759999999</v>
      </c>
      <c r="F40" s="29">
        <v>4000</v>
      </c>
      <c r="G40" s="29">
        <v>7218.5977659999999</v>
      </c>
      <c r="H40" s="29">
        <v>7271.3597879999998</v>
      </c>
      <c r="I40" s="29">
        <v>2121.6065189999999</v>
      </c>
      <c r="J40" s="29">
        <v>635.74997919999998</v>
      </c>
      <c r="K40" s="29">
        <v>955.80970990000003</v>
      </c>
      <c r="L40">
        <v>4</v>
      </c>
      <c r="M40" s="1" t="str">
        <f t="shared" si="0"/>
        <v/>
      </c>
      <c r="N40" s="1">
        <v>0.27266283099999999</v>
      </c>
      <c r="O40">
        <v>23</v>
      </c>
      <c r="P40" s="28">
        <v>9.4626940000000007E-3</v>
      </c>
    </row>
    <row r="41" spans="1:16" x14ac:dyDescent="0.35">
      <c r="A41">
        <v>1</v>
      </c>
      <c r="B41">
        <v>100</v>
      </c>
      <c r="C41">
        <v>1000</v>
      </c>
      <c r="D41">
        <v>2</v>
      </c>
      <c r="E41" s="29">
        <v>22145.96415</v>
      </c>
      <c r="F41" s="29">
        <v>4000</v>
      </c>
      <c r="G41" s="29">
        <v>7232.5832460000001</v>
      </c>
      <c r="H41" s="29">
        <v>7285.0474469999999</v>
      </c>
      <c r="I41" s="29">
        <v>2040.786337</v>
      </c>
      <c r="J41" s="29">
        <v>635.74997919999998</v>
      </c>
      <c r="K41" s="29">
        <v>951.79713749999996</v>
      </c>
      <c r="L41">
        <v>4</v>
      </c>
      <c r="M41" s="1" t="str">
        <f t="shared" si="0"/>
        <v/>
      </c>
      <c r="N41" s="1">
        <v>0.27317609300000001</v>
      </c>
      <c r="O41">
        <v>54</v>
      </c>
      <c r="P41" s="28">
        <v>9.2685719999999992E-3</v>
      </c>
    </row>
    <row r="42" spans="1:16" x14ac:dyDescent="0.35">
      <c r="A42">
        <v>1</v>
      </c>
      <c r="B42">
        <v>100</v>
      </c>
      <c r="C42">
        <v>1000</v>
      </c>
      <c r="D42">
        <v>3</v>
      </c>
      <c r="E42" s="29">
        <v>30067.67513</v>
      </c>
      <c r="F42" s="29">
        <v>5000</v>
      </c>
      <c r="G42" s="29">
        <v>9250.2268899999999</v>
      </c>
      <c r="H42" s="29">
        <v>9349.6338020000003</v>
      </c>
      <c r="I42" s="29">
        <v>4742.2105460000002</v>
      </c>
      <c r="J42" s="29">
        <v>635.74997919999998</v>
      </c>
      <c r="K42" s="29">
        <v>1089.853914</v>
      </c>
      <c r="L42">
        <v>5</v>
      </c>
      <c r="M42" s="1">
        <f t="shared" si="0"/>
        <v>0.32202269433324188</v>
      </c>
      <c r="N42" s="1">
        <v>0.350594344</v>
      </c>
      <c r="O42">
        <v>50</v>
      </c>
      <c r="P42" s="28">
        <v>7.0774189999999997E-3</v>
      </c>
    </row>
    <row r="43" spans="1:16" x14ac:dyDescent="0.35">
      <c r="A43">
        <v>1</v>
      </c>
      <c r="B43">
        <v>100</v>
      </c>
      <c r="C43">
        <v>2000</v>
      </c>
      <c r="D43">
        <v>1</v>
      </c>
      <c r="E43" s="29">
        <v>25472.530640000001</v>
      </c>
      <c r="F43" s="29">
        <v>4000</v>
      </c>
      <c r="G43" s="29">
        <v>9305.3848230000003</v>
      </c>
      <c r="H43" s="29">
        <v>9334.2077640000007</v>
      </c>
      <c r="I43" s="29">
        <v>1511.7477610000001</v>
      </c>
      <c r="J43" s="29">
        <v>635.74997919999998</v>
      </c>
      <c r="K43" s="29">
        <v>685.44031510000002</v>
      </c>
      <c r="L43">
        <v>2</v>
      </c>
      <c r="M43" s="1" t="str">
        <f t="shared" si="0"/>
        <v/>
      </c>
      <c r="N43" s="1">
        <v>0.35001589599999999</v>
      </c>
      <c r="O43">
        <v>152</v>
      </c>
      <c r="P43" s="28">
        <v>8.5890510000000003E-3</v>
      </c>
    </row>
    <row r="44" spans="1:16" x14ac:dyDescent="0.35">
      <c r="A44">
        <v>1</v>
      </c>
      <c r="B44">
        <v>100</v>
      </c>
      <c r="C44">
        <v>2000</v>
      </c>
      <c r="D44">
        <v>2</v>
      </c>
      <c r="E44" s="29">
        <v>25126.651949999999</v>
      </c>
      <c r="F44" s="29">
        <v>4000</v>
      </c>
      <c r="G44" s="29">
        <v>9146.3558250000006</v>
      </c>
      <c r="H44" s="29">
        <v>9177.1941599999991</v>
      </c>
      <c r="I44" s="29">
        <v>1478.941384</v>
      </c>
      <c r="J44" s="29">
        <v>635.74997919999998</v>
      </c>
      <c r="K44" s="29">
        <v>688.4106074</v>
      </c>
      <c r="L44">
        <v>2</v>
      </c>
      <c r="M44" s="1" t="str">
        <f t="shared" si="0"/>
        <v/>
      </c>
      <c r="N44" s="1">
        <v>0.34412817000000001</v>
      </c>
      <c r="O44">
        <v>117</v>
      </c>
      <c r="P44" s="28">
        <v>6.2239510000000001E-3</v>
      </c>
    </row>
    <row r="45" spans="1:16" x14ac:dyDescent="0.35">
      <c r="A45">
        <v>1</v>
      </c>
      <c r="B45">
        <v>100</v>
      </c>
      <c r="C45">
        <v>2000</v>
      </c>
      <c r="D45">
        <v>3</v>
      </c>
      <c r="E45" s="29">
        <v>34256.280879999998</v>
      </c>
      <c r="F45" s="29">
        <v>6000.0005510000001</v>
      </c>
      <c r="G45" s="29">
        <v>11583.67267</v>
      </c>
      <c r="H45" s="29">
        <v>11642.18664</v>
      </c>
      <c r="I45" s="29">
        <v>3575.9125410000001</v>
      </c>
      <c r="J45" s="29">
        <v>635.74997940000003</v>
      </c>
      <c r="K45" s="29">
        <v>818.75849670000002</v>
      </c>
      <c r="L45">
        <v>3</v>
      </c>
      <c r="M45" s="1">
        <f t="shared" si="0"/>
        <v>0.32298746488505281</v>
      </c>
      <c r="N45" s="1">
        <v>0.43656092600000002</v>
      </c>
      <c r="O45">
        <v>150</v>
      </c>
      <c r="P45" s="28">
        <v>8.9569820000000005E-3</v>
      </c>
    </row>
    <row r="46" spans="1:16" x14ac:dyDescent="0.35">
      <c r="A46">
        <v>1</v>
      </c>
      <c r="B46">
        <v>100</v>
      </c>
      <c r="C46">
        <v>4000</v>
      </c>
      <c r="D46">
        <v>1</v>
      </c>
      <c r="E46" s="29">
        <v>28587.462479999998</v>
      </c>
      <c r="F46" s="29">
        <v>4000</v>
      </c>
      <c r="G46" s="29">
        <v>11182.10888</v>
      </c>
      <c r="H46" s="29">
        <v>11199.211509999999</v>
      </c>
      <c r="I46" s="29">
        <v>1078.4828500000001</v>
      </c>
      <c r="J46" s="29">
        <v>635.74997919999998</v>
      </c>
      <c r="K46" s="29">
        <v>491.90926330000002</v>
      </c>
      <c r="L46">
        <v>1</v>
      </c>
      <c r="M46" s="1" t="str">
        <f t="shared" si="0"/>
        <v/>
      </c>
      <c r="N46" s="1">
        <v>0.41995016099999999</v>
      </c>
      <c r="O46">
        <v>24</v>
      </c>
      <c r="P46" s="28">
        <v>5.5876340000000002E-3</v>
      </c>
    </row>
    <row r="47" spans="1:16" x14ac:dyDescent="0.35">
      <c r="A47">
        <v>1</v>
      </c>
      <c r="B47">
        <v>100</v>
      </c>
      <c r="C47">
        <v>4000</v>
      </c>
      <c r="D47">
        <v>2</v>
      </c>
      <c r="E47" s="29">
        <v>28160.602129999999</v>
      </c>
      <c r="F47" s="29">
        <v>4000</v>
      </c>
      <c r="G47" s="29">
        <v>10984.74588</v>
      </c>
      <c r="H47" s="29">
        <v>10995.70033</v>
      </c>
      <c r="I47" s="29">
        <v>1052.4970310000001</v>
      </c>
      <c r="J47" s="29">
        <v>635.74997919999998</v>
      </c>
      <c r="K47" s="29">
        <v>491.90890689999998</v>
      </c>
      <c r="L47">
        <v>1</v>
      </c>
      <c r="M47" s="1" t="str">
        <f t="shared" si="0"/>
        <v/>
      </c>
      <c r="N47" s="1">
        <v>0.41231886000000001</v>
      </c>
      <c r="O47">
        <v>16</v>
      </c>
      <c r="P47" s="28">
        <v>6.023395E-3</v>
      </c>
    </row>
    <row r="48" spans="1:16" x14ac:dyDescent="0.35">
      <c r="A48">
        <v>1</v>
      </c>
      <c r="B48">
        <v>100</v>
      </c>
      <c r="C48">
        <v>4000</v>
      </c>
      <c r="D48">
        <v>3</v>
      </c>
      <c r="E48" s="29">
        <v>38676.2425</v>
      </c>
      <c r="F48" s="29">
        <v>4000</v>
      </c>
      <c r="G48" s="29">
        <v>15698.606760000001</v>
      </c>
      <c r="H48" s="29">
        <v>15718.97831</v>
      </c>
      <c r="I48" s="29">
        <v>2130.9886649999999</v>
      </c>
      <c r="J48" s="29">
        <v>635.74997919999998</v>
      </c>
      <c r="K48" s="29">
        <v>491.91877950000003</v>
      </c>
      <c r="L48">
        <v>1</v>
      </c>
      <c r="M48" s="1">
        <f t="shared" si="0"/>
        <v>0.31845706517390954</v>
      </c>
      <c r="N48" s="1">
        <v>0.589433235</v>
      </c>
      <c r="O48">
        <v>68</v>
      </c>
      <c r="P48" s="28">
        <v>7.8273149999999996E-3</v>
      </c>
    </row>
    <row r="49" spans="1:16" x14ac:dyDescent="0.35">
      <c r="A49">
        <v>1</v>
      </c>
      <c r="B49">
        <v>100</v>
      </c>
      <c r="C49">
        <v>8000</v>
      </c>
      <c r="D49">
        <v>1</v>
      </c>
      <c r="E49" s="29">
        <v>32587.4908</v>
      </c>
      <c r="F49" s="29">
        <v>8000</v>
      </c>
      <c r="G49" s="29">
        <v>11182.10888</v>
      </c>
      <c r="H49" s="29">
        <v>11199.211509999999</v>
      </c>
      <c r="I49" s="29">
        <v>1078.487781</v>
      </c>
      <c r="J49" s="29">
        <v>635.74997919999998</v>
      </c>
      <c r="K49" s="29">
        <v>491.93264850000003</v>
      </c>
      <c r="L49">
        <v>1</v>
      </c>
      <c r="M49" s="1" t="str">
        <f t="shared" si="0"/>
        <v/>
      </c>
      <c r="N49" s="1">
        <v>0.41995016099999999</v>
      </c>
      <c r="O49">
        <v>18</v>
      </c>
      <c r="P49" s="28">
        <v>4.902226E-3</v>
      </c>
    </row>
    <row r="50" spans="1:16" x14ac:dyDescent="0.35">
      <c r="A50">
        <v>1</v>
      </c>
      <c r="B50">
        <v>100</v>
      </c>
      <c r="C50">
        <v>8000</v>
      </c>
      <c r="D50">
        <v>2</v>
      </c>
      <c r="E50" s="29">
        <v>32160.606629999998</v>
      </c>
      <c r="F50" s="29">
        <v>8000</v>
      </c>
      <c r="G50" s="29">
        <v>10984.74588</v>
      </c>
      <c r="H50" s="29">
        <v>10995.70033</v>
      </c>
      <c r="I50" s="29">
        <v>1052.4981299999999</v>
      </c>
      <c r="J50" s="29">
        <v>635.74997919999998</v>
      </c>
      <c r="K50" s="29">
        <v>491.91230580000001</v>
      </c>
      <c r="L50">
        <v>1</v>
      </c>
      <c r="M50" s="1" t="str">
        <f t="shared" si="0"/>
        <v/>
      </c>
      <c r="N50" s="1">
        <v>0.41231886000000001</v>
      </c>
      <c r="O50">
        <v>10</v>
      </c>
      <c r="P50" s="28">
        <v>9.4899549999999996E-3</v>
      </c>
    </row>
    <row r="51" spans="1:16" x14ac:dyDescent="0.35">
      <c r="A51">
        <v>1</v>
      </c>
      <c r="B51">
        <v>100</v>
      </c>
      <c r="C51">
        <v>8000</v>
      </c>
      <c r="D51">
        <v>3</v>
      </c>
      <c r="E51" s="29">
        <v>42933.190139999999</v>
      </c>
      <c r="F51" s="29">
        <v>8000</v>
      </c>
      <c r="G51" s="29">
        <v>15830.855939999999</v>
      </c>
      <c r="H51" s="29">
        <v>15843.695519999999</v>
      </c>
      <c r="I51" s="29">
        <v>2130.979773</v>
      </c>
      <c r="J51" s="29">
        <v>635.74997919999998</v>
      </c>
      <c r="K51" s="29">
        <v>491.90891859999999</v>
      </c>
      <c r="L51">
        <v>1</v>
      </c>
      <c r="M51" s="1">
        <f t="shared" si="0"/>
        <v>0.33691966491500963</v>
      </c>
      <c r="N51" s="1">
        <v>0.59410990399999997</v>
      </c>
      <c r="O51">
        <v>17</v>
      </c>
      <c r="P51" s="28">
        <v>5.9852630000000002E-3</v>
      </c>
    </row>
    <row r="52" spans="1:16" x14ac:dyDescent="0.35">
      <c r="A52">
        <v>2</v>
      </c>
      <c r="B52">
        <v>10</v>
      </c>
      <c r="C52">
        <v>1000</v>
      </c>
      <c r="D52">
        <v>1</v>
      </c>
      <c r="E52" s="29">
        <v>22032.512859999999</v>
      </c>
      <c r="F52" s="29">
        <v>5000</v>
      </c>
      <c r="G52" s="29">
        <v>7935.1908389999999</v>
      </c>
      <c r="H52" s="29">
        <v>5504.0898500000003</v>
      </c>
      <c r="I52" s="29">
        <v>2313.1216030000001</v>
      </c>
      <c r="J52" s="29">
        <v>465.72808320000001</v>
      </c>
      <c r="K52" s="29">
        <v>814.38248329999999</v>
      </c>
      <c r="L52">
        <v>5</v>
      </c>
      <c r="M52" s="1" t="str">
        <f t="shared" si="0"/>
        <v/>
      </c>
      <c r="N52" s="1">
        <v>0.81021625900000005</v>
      </c>
      <c r="O52">
        <v>19</v>
      </c>
      <c r="P52" s="28">
        <v>3.2422480000000001E-3</v>
      </c>
    </row>
    <row r="53" spans="1:16" x14ac:dyDescent="0.35">
      <c r="A53">
        <v>2</v>
      </c>
      <c r="B53">
        <v>10</v>
      </c>
      <c r="C53">
        <v>1000</v>
      </c>
      <c r="D53">
        <v>2</v>
      </c>
      <c r="E53" s="29">
        <v>21485.423650000001</v>
      </c>
      <c r="F53" s="29">
        <v>6000</v>
      </c>
      <c r="G53" s="29">
        <v>6536.7124899999999</v>
      </c>
      <c r="H53" s="29">
        <v>5174.636023</v>
      </c>
      <c r="I53" s="29">
        <v>2435.9258620000001</v>
      </c>
      <c r="J53" s="29">
        <v>465.72808320000001</v>
      </c>
      <c r="K53" s="29">
        <v>872.42118919999996</v>
      </c>
      <c r="L53">
        <v>6</v>
      </c>
      <c r="M53" s="1" t="str">
        <f t="shared" si="0"/>
        <v/>
      </c>
      <c r="N53" s="1">
        <v>0.76171980399999994</v>
      </c>
      <c r="O53">
        <v>30</v>
      </c>
      <c r="P53" s="28">
        <v>4.4730500000000001E-3</v>
      </c>
    </row>
    <row r="54" spans="1:16" x14ac:dyDescent="0.35">
      <c r="A54">
        <v>2</v>
      </c>
      <c r="B54">
        <v>10</v>
      </c>
      <c r="C54">
        <v>1000</v>
      </c>
      <c r="D54">
        <v>3</v>
      </c>
      <c r="E54" s="29">
        <v>31144.839599999999</v>
      </c>
      <c r="F54" s="29">
        <v>8000</v>
      </c>
      <c r="G54" s="29">
        <v>10317.79711</v>
      </c>
      <c r="H54" s="29">
        <v>5596.4828349999998</v>
      </c>
      <c r="I54" s="29">
        <v>5744.2125980000001</v>
      </c>
      <c r="J54" s="29">
        <v>465.72808320000001</v>
      </c>
      <c r="K54" s="29">
        <v>1020.61898</v>
      </c>
      <c r="L54">
        <v>8</v>
      </c>
      <c r="M54" s="1">
        <f t="shared" si="0"/>
        <v>0.28432177401510716</v>
      </c>
      <c r="N54" s="1">
        <v>0.82381674599999999</v>
      </c>
      <c r="O54">
        <v>8</v>
      </c>
      <c r="P54" s="28">
        <v>9.3396610000000008E-3</v>
      </c>
    </row>
    <row r="55" spans="1:16" x14ac:dyDescent="0.35">
      <c r="A55">
        <v>2</v>
      </c>
      <c r="B55">
        <v>10</v>
      </c>
      <c r="C55">
        <v>2000</v>
      </c>
      <c r="D55">
        <v>1</v>
      </c>
      <c r="E55" s="29">
        <v>25855.402880000001</v>
      </c>
      <c r="F55" s="29">
        <v>6000</v>
      </c>
      <c r="G55" s="29">
        <v>10916.961359999999</v>
      </c>
      <c r="H55" s="29">
        <v>6047.5180019999998</v>
      </c>
      <c r="I55" s="29">
        <v>1792.098849</v>
      </c>
      <c r="J55" s="29">
        <v>465.72808320000001</v>
      </c>
      <c r="K55" s="29">
        <v>633.09658330000002</v>
      </c>
      <c r="L55">
        <v>3</v>
      </c>
      <c r="M55" s="1" t="str">
        <f t="shared" si="0"/>
        <v/>
      </c>
      <c r="N55" s="1">
        <v>0.89021028899999999</v>
      </c>
      <c r="O55">
        <v>11</v>
      </c>
      <c r="P55" s="28">
        <v>8.6852790000000006E-3</v>
      </c>
    </row>
    <row r="56" spans="1:16" x14ac:dyDescent="0.35">
      <c r="A56">
        <v>2</v>
      </c>
      <c r="B56">
        <v>10</v>
      </c>
      <c r="C56">
        <v>2000</v>
      </c>
      <c r="D56">
        <v>2</v>
      </c>
      <c r="E56" s="29">
        <v>25482.84348</v>
      </c>
      <c r="F56" s="29">
        <v>6000</v>
      </c>
      <c r="G56" s="29">
        <v>10643.5825</v>
      </c>
      <c r="H56" s="29">
        <v>6003.9171850000002</v>
      </c>
      <c r="I56" s="29">
        <v>1739.937897</v>
      </c>
      <c r="J56" s="29">
        <v>465.72808320000001</v>
      </c>
      <c r="K56" s="29">
        <v>629.67782050000005</v>
      </c>
      <c r="L56">
        <v>3</v>
      </c>
      <c r="M56" s="1" t="str">
        <f t="shared" si="0"/>
        <v/>
      </c>
      <c r="N56" s="1">
        <v>0.88379213599999995</v>
      </c>
      <c r="O56">
        <v>17</v>
      </c>
      <c r="P56" s="28">
        <v>6.1849799999999996E-3</v>
      </c>
    </row>
    <row r="57" spans="1:16" x14ac:dyDescent="0.35">
      <c r="A57">
        <v>2</v>
      </c>
      <c r="B57">
        <v>10</v>
      </c>
      <c r="C57">
        <v>2000</v>
      </c>
      <c r="D57">
        <v>3</v>
      </c>
      <c r="E57" s="29">
        <v>36920.166689999998</v>
      </c>
      <c r="F57" s="29">
        <v>10000</v>
      </c>
      <c r="G57" s="29">
        <v>15049.322550000001</v>
      </c>
      <c r="H57" s="29">
        <v>6059.6328450000001</v>
      </c>
      <c r="I57" s="29">
        <v>4533.4237620000004</v>
      </c>
      <c r="J57" s="29">
        <v>465.72808320000001</v>
      </c>
      <c r="K57" s="29">
        <v>812.05944939999995</v>
      </c>
      <c r="L57">
        <v>5</v>
      </c>
      <c r="M57" s="1">
        <f t="shared" si="0"/>
        <v>0.28084480270120399</v>
      </c>
      <c r="N57" s="1">
        <v>0.89199362500000001</v>
      </c>
      <c r="O57">
        <v>39</v>
      </c>
      <c r="P57" s="28">
        <v>5.1971899999999998E-4</v>
      </c>
    </row>
    <row r="58" spans="1:16" x14ac:dyDescent="0.35">
      <c r="A58">
        <v>2</v>
      </c>
      <c r="B58">
        <v>10</v>
      </c>
      <c r="C58">
        <v>4000</v>
      </c>
      <c r="D58">
        <v>1</v>
      </c>
      <c r="E58" s="29">
        <v>29989.14559</v>
      </c>
      <c r="F58" s="29">
        <v>8000</v>
      </c>
      <c r="G58" s="29">
        <v>13248.53253</v>
      </c>
      <c r="H58" s="29">
        <v>6278.3266910000002</v>
      </c>
      <c r="I58" s="29">
        <v>1476.7422160000001</v>
      </c>
      <c r="J58" s="29">
        <v>465.72808320000001</v>
      </c>
      <c r="K58" s="29">
        <v>519.81607710000003</v>
      </c>
      <c r="L58">
        <v>2</v>
      </c>
      <c r="M58" s="1" t="str">
        <f t="shared" si="0"/>
        <v/>
      </c>
      <c r="N58" s="1">
        <v>0.92418592399999999</v>
      </c>
      <c r="O58">
        <v>44</v>
      </c>
      <c r="P58" s="28">
        <v>8.7237670000000003E-3</v>
      </c>
    </row>
    <row r="59" spans="1:16" x14ac:dyDescent="0.35">
      <c r="A59">
        <v>2</v>
      </c>
      <c r="B59">
        <v>10</v>
      </c>
      <c r="C59">
        <v>4000</v>
      </c>
      <c r="D59">
        <v>2</v>
      </c>
      <c r="E59" s="29">
        <v>29473.375240000001</v>
      </c>
      <c r="F59" s="29">
        <v>8000</v>
      </c>
      <c r="G59" s="29">
        <v>12724.231900000001</v>
      </c>
      <c r="H59" s="29">
        <v>6332.4249849999997</v>
      </c>
      <c r="I59" s="29">
        <v>1430.9914209999999</v>
      </c>
      <c r="J59" s="29">
        <v>465.72808320000001</v>
      </c>
      <c r="K59" s="29">
        <v>519.99884970000005</v>
      </c>
      <c r="L59">
        <v>2</v>
      </c>
      <c r="M59" s="1" t="str">
        <f t="shared" si="0"/>
        <v/>
      </c>
      <c r="N59" s="1">
        <v>0.93214933300000002</v>
      </c>
      <c r="O59">
        <v>19</v>
      </c>
      <c r="P59" s="28">
        <v>1.2624260000000001E-3</v>
      </c>
    </row>
    <row r="60" spans="1:16" x14ac:dyDescent="0.35">
      <c r="A60">
        <v>2</v>
      </c>
      <c r="B60">
        <v>10</v>
      </c>
      <c r="C60">
        <v>4000</v>
      </c>
      <c r="D60">
        <v>3</v>
      </c>
      <c r="E60" s="29">
        <v>44049.630420000001</v>
      </c>
      <c r="F60" s="29">
        <v>12000</v>
      </c>
      <c r="G60" s="29">
        <v>21020.22767</v>
      </c>
      <c r="H60" s="29">
        <v>6410.564644</v>
      </c>
      <c r="I60" s="29">
        <v>3524.4945790000002</v>
      </c>
      <c r="J60" s="29">
        <v>465.72808320000001</v>
      </c>
      <c r="K60" s="29">
        <v>628.61544230000004</v>
      </c>
      <c r="L60">
        <v>3</v>
      </c>
      <c r="M60" s="1">
        <f t="shared" si="0"/>
        <v>0.25920344773247311</v>
      </c>
      <c r="N60" s="1">
        <v>0.94365169299999996</v>
      </c>
      <c r="O60">
        <v>32</v>
      </c>
      <c r="P60" s="28">
        <v>9.8622050000000006E-3</v>
      </c>
    </row>
    <row r="61" spans="1:16" x14ac:dyDescent="0.35">
      <c r="A61">
        <v>2</v>
      </c>
      <c r="B61">
        <v>10</v>
      </c>
      <c r="C61">
        <v>8000</v>
      </c>
      <c r="D61">
        <v>1</v>
      </c>
      <c r="E61" s="29">
        <v>34733.393199999999</v>
      </c>
      <c r="F61" s="29">
        <v>8000</v>
      </c>
      <c r="G61" s="29">
        <v>18378.912660000002</v>
      </c>
      <c r="H61" s="29">
        <v>6472.2842840000003</v>
      </c>
      <c r="I61" s="29">
        <v>1046.18354</v>
      </c>
      <c r="J61" s="29">
        <v>465.72808320000001</v>
      </c>
      <c r="K61" s="29">
        <v>370.2846376</v>
      </c>
      <c r="L61">
        <v>1</v>
      </c>
      <c r="M61" s="1" t="str">
        <f t="shared" si="0"/>
        <v/>
      </c>
      <c r="N61" s="1">
        <v>0.95273698399999995</v>
      </c>
      <c r="O61">
        <v>2</v>
      </c>
      <c r="P61" s="28">
        <v>2.0948E-16</v>
      </c>
    </row>
    <row r="62" spans="1:16" x14ac:dyDescent="0.35">
      <c r="A62">
        <v>2</v>
      </c>
      <c r="B62">
        <v>10</v>
      </c>
      <c r="C62">
        <v>8000</v>
      </c>
      <c r="D62">
        <v>2</v>
      </c>
      <c r="E62" s="29">
        <v>34283.530359999997</v>
      </c>
      <c r="F62" s="29">
        <v>8000</v>
      </c>
      <c r="G62" s="29">
        <v>17983.767639999998</v>
      </c>
      <c r="H62" s="29">
        <v>6451.7955089999996</v>
      </c>
      <c r="I62" s="29">
        <v>1011.930661</v>
      </c>
      <c r="J62" s="29">
        <v>465.72808320000001</v>
      </c>
      <c r="K62" s="29">
        <v>370.30845959999999</v>
      </c>
      <c r="L62">
        <v>1</v>
      </c>
      <c r="M62" s="1" t="str">
        <f t="shared" si="0"/>
        <v/>
      </c>
      <c r="N62" s="1">
        <v>0.94972098299999996</v>
      </c>
      <c r="O62">
        <v>7</v>
      </c>
      <c r="P62" s="28">
        <v>3.8430859999999999E-3</v>
      </c>
    </row>
    <row r="63" spans="1:16" x14ac:dyDescent="0.35">
      <c r="A63">
        <v>2</v>
      </c>
      <c r="B63">
        <v>10</v>
      </c>
      <c r="C63">
        <v>8000</v>
      </c>
      <c r="D63">
        <v>3</v>
      </c>
      <c r="E63" s="29">
        <v>52142.186300000001</v>
      </c>
      <c r="F63" s="29">
        <v>16000</v>
      </c>
      <c r="G63" s="29">
        <v>25713.66001</v>
      </c>
      <c r="H63" s="29">
        <v>6532.8499490000004</v>
      </c>
      <c r="I63" s="29">
        <v>2908.919539</v>
      </c>
      <c r="J63" s="29">
        <v>465.72808320000001</v>
      </c>
      <c r="K63" s="29">
        <v>521.02871070000003</v>
      </c>
      <c r="L63">
        <v>2</v>
      </c>
      <c r="M63" s="1">
        <f t="shared" si="0"/>
        <v>0.24450144094484172</v>
      </c>
      <c r="N63" s="1">
        <v>0.96165240600000002</v>
      </c>
      <c r="O63">
        <v>14</v>
      </c>
      <c r="P63" s="28">
        <v>7.0183299999999997E-3</v>
      </c>
    </row>
    <row r="64" spans="1:16" x14ac:dyDescent="0.35">
      <c r="A64">
        <v>2</v>
      </c>
      <c r="B64">
        <v>40</v>
      </c>
      <c r="C64">
        <v>1000</v>
      </c>
      <c r="D64">
        <v>1</v>
      </c>
      <c r="E64" s="29">
        <v>21483.46919</v>
      </c>
      <c r="F64" s="29">
        <v>4000</v>
      </c>
      <c r="G64" s="29">
        <v>7201.3744390000002</v>
      </c>
      <c r="H64" s="29">
        <v>7052.2575749999996</v>
      </c>
      <c r="I64" s="29">
        <v>2045.522399</v>
      </c>
      <c r="J64" s="29">
        <v>465.72808320000001</v>
      </c>
      <c r="K64" s="29">
        <v>718.58669510000004</v>
      </c>
      <c r="L64">
        <v>4</v>
      </c>
      <c r="M64" s="1" t="str">
        <f t="shared" si="0"/>
        <v/>
      </c>
      <c r="N64" s="1">
        <v>0.64198575499999999</v>
      </c>
      <c r="O64">
        <v>20</v>
      </c>
      <c r="P64" s="28">
        <v>2.7222790000000002E-3</v>
      </c>
    </row>
    <row r="65" spans="1:16" x14ac:dyDescent="0.35">
      <c r="A65">
        <v>2</v>
      </c>
      <c r="B65">
        <v>40</v>
      </c>
      <c r="C65">
        <v>1000</v>
      </c>
      <c r="D65">
        <v>2</v>
      </c>
      <c r="E65" s="29">
        <v>21300.986789999999</v>
      </c>
      <c r="F65" s="29">
        <v>4000</v>
      </c>
      <c r="G65" s="29">
        <v>7308.9935489999998</v>
      </c>
      <c r="H65" s="29">
        <v>6836.5784489999996</v>
      </c>
      <c r="I65" s="29">
        <v>1977.9677360000001</v>
      </c>
      <c r="J65" s="29">
        <v>465.72808320000001</v>
      </c>
      <c r="K65" s="29">
        <v>711.71897339999998</v>
      </c>
      <c r="L65">
        <v>4</v>
      </c>
      <c r="M65" s="1" t="str">
        <f t="shared" si="0"/>
        <v/>
      </c>
      <c r="N65" s="1">
        <v>0.62235191000000001</v>
      </c>
      <c r="O65">
        <v>53</v>
      </c>
      <c r="P65" s="28">
        <v>9.5804440000000005E-3</v>
      </c>
    </row>
    <row r="66" spans="1:16" x14ac:dyDescent="0.35">
      <c r="A66">
        <v>2</v>
      </c>
      <c r="B66">
        <v>40</v>
      </c>
      <c r="C66">
        <v>1000</v>
      </c>
      <c r="D66">
        <v>3</v>
      </c>
      <c r="E66" s="29">
        <v>29514.597119999999</v>
      </c>
      <c r="F66" s="29">
        <v>6000</v>
      </c>
      <c r="G66" s="29">
        <v>9203.0476049999997</v>
      </c>
      <c r="H66" s="29">
        <v>7990.0384880000001</v>
      </c>
      <c r="I66" s="29">
        <v>4975.1680749999996</v>
      </c>
      <c r="J66" s="29">
        <v>465.72808320000001</v>
      </c>
      <c r="K66" s="29">
        <v>880.614867</v>
      </c>
      <c r="L66">
        <v>6</v>
      </c>
      <c r="M66" s="1">
        <f t="shared" si="0"/>
        <v>0.31015607318235205</v>
      </c>
      <c r="N66" s="1">
        <v>0.72735444400000004</v>
      </c>
      <c r="O66">
        <v>71</v>
      </c>
      <c r="P66" s="28">
        <v>9.9546919999999994E-3</v>
      </c>
    </row>
    <row r="67" spans="1:16" x14ac:dyDescent="0.35">
      <c r="A67">
        <v>2</v>
      </c>
      <c r="B67">
        <v>40</v>
      </c>
      <c r="C67">
        <v>2000</v>
      </c>
      <c r="D67">
        <v>1</v>
      </c>
      <c r="E67" s="29">
        <v>24384.176439999999</v>
      </c>
      <c r="F67" s="29">
        <v>4000</v>
      </c>
      <c r="G67" s="29">
        <v>9387.5037680000005</v>
      </c>
      <c r="H67" s="29">
        <v>8528.5862120000002</v>
      </c>
      <c r="I67" s="29">
        <v>1479.386559</v>
      </c>
      <c r="J67" s="29">
        <v>465.72808320000001</v>
      </c>
      <c r="K67" s="29">
        <v>522.97181639999997</v>
      </c>
      <c r="L67">
        <v>2</v>
      </c>
      <c r="M67" s="1" t="str">
        <f t="shared" si="0"/>
        <v/>
      </c>
      <c r="N67" s="1">
        <v>0.77637987500000005</v>
      </c>
      <c r="O67">
        <v>12</v>
      </c>
      <c r="P67" s="28">
        <v>9.6855829999999993E-3</v>
      </c>
    </row>
    <row r="68" spans="1:16" x14ac:dyDescent="0.35">
      <c r="A68">
        <v>2</v>
      </c>
      <c r="B68">
        <v>40</v>
      </c>
      <c r="C68">
        <v>2000</v>
      </c>
      <c r="D68">
        <v>2</v>
      </c>
      <c r="E68" s="29">
        <v>23914.438139999998</v>
      </c>
      <c r="F68" s="29">
        <v>4000</v>
      </c>
      <c r="G68" s="29">
        <v>9325.5957560000006</v>
      </c>
      <c r="H68" s="29">
        <v>8170.4699819999996</v>
      </c>
      <c r="I68" s="29">
        <v>1430.443544</v>
      </c>
      <c r="J68" s="29">
        <v>465.72808320000001</v>
      </c>
      <c r="K68" s="29">
        <v>522.20077149999997</v>
      </c>
      <c r="L68">
        <v>2</v>
      </c>
      <c r="M68" s="1" t="str">
        <f t="shared" ref="M68:M131" si="1">IF($D68=3,(SUMIFS($E:$E,$A:$A,$A68,$B:$B,$B68,$C:$C,$C68,$D:$D,1)+SUMIFS($E:$E,$A:$A,$A68,$B:$B,$B68,$C:$C,$C68,$D:$D,2)-$E68)/(SUMIFS($E:$E,$A:$A,$A68,$B:$B,$B68,$C:$C,$C68,$D:$D,1)+SUMIFS($E:$E,$A:$A,$A68,$B:$B,$B68,$C:$C,$C68,$D:$D,2)),"")</f>
        <v/>
      </c>
      <c r="N68" s="1">
        <v>0.74377960300000001</v>
      </c>
      <c r="O68">
        <v>10</v>
      </c>
      <c r="P68" s="28">
        <v>7.4331680000000004E-3</v>
      </c>
    </row>
    <row r="69" spans="1:16" x14ac:dyDescent="0.35">
      <c r="A69">
        <v>2</v>
      </c>
      <c r="B69">
        <v>40</v>
      </c>
      <c r="C69">
        <v>2000</v>
      </c>
      <c r="D69">
        <v>3</v>
      </c>
      <c r="E69" s="29">
        <v>33837.627569999997</v>
      </c>
      <c r="F69" s="29">
        <v>6000</v>
      </c>
      <c r="G69" s="29">
        <v>13655.89378</v>
      </c>
      <c r="H69" s="29">
        <v>9550.3618029999998</v>
      </c>
      <c r="I69" s="29">
        <v>3533.2702859999999</v>
      </c>
      <c r="J69" s="29">
        <v>465.72808320000001</v>
      </c>
      <c r="K69" s="29">
        <v>632.37361550000003</v>
      </c>
      <c r="L69">
        <v>3</v>
      </c>
      <c r="M69" s="1">
        <f t="shared" si="1"/>
        <v>0.2994079050869537</v>
      </c>
      <c r="N69" s="1">
        <v>0.86939482300000004</v>
      </c>
      <c r="O69">
        <v>33</v>
      </c>
      <c r="P69" s="28">
        <v>8.1065319999999996E-3</v>
      </c>
    </row>
    <row r="70" spans="1:16" x14ac:dyDescent="0.35">
      <c r="A70">
        <v>2</v>
      </c>
      <c r="B70">
        <v>40</v>
      </c>
      <c r="C70">
        <v>4000</v>
      </c>
      <c r="D70">
        <v>1</v>
      </c>
      <c r="E70" s="29">
        <v>27502.752649999999</v>
      </c>
      <c r="F70" s="29">
        <v>4000</v>
      </c>
      <c r="G70" s="29">
        <v>12050.925880000001</v>
      </c>
      <c r="H70" s="29">
        <v>9569.6051659999994</v>
      </c>
      <c r="I70" s="29">
        <v>1046.1852739999999</v>
      </c>
      <c r="J70" s="29">
        <v>465.72808320000001</v>
      </c>
      <c r="K70" s="29">
        <v>370.30824740000003</v>
      </c>
      <c r="L70">
        <v>1</v>
      </c>
      <c r="M70" s="1" t="str">
        <f t="shared" si="1"/>
        <v/>
      </c>
      <c r="N70" s="1">
        <v>0.87114659800000005</v>
      </c>
      <c r="O70">
        <v>15</v>
      </c>
      <c r="P70" s="28">
        <v>8.4364139999999997E-3</v>
      </c>
    </row>
    <row r="71" spans="1:16" x14ac:dyDescent="0.35">
      <c r="A71">
        <v>2</v>
      </c>
      <c r="B71">
        <v>40</v>
      </c>
      <c r="C71">
        <v>4000</v>
      </c>
      <c r="D71">
        <v>2</v>
      </c>
      <c r="E71" s="29">
        <v>27054.98688</v>
      </c>
      <c r="F71" s="29">
        <v>4000</v>
      </c>
      <c r="G71" s="29">
        <v>11911.362779999999</v>
      </c>
      <c r="H71" s="29">
        <v>9295.6569070000005</v>
      </c>
      <c r="I71" s="29">
        <v>1011.930649</v>
      </c>
      <c r="J71" s="29">
        <v>465.72808320000001</v>
      </c>
      <c r="K71" s="29">
        <v>370.30845490000002</v>
      </c>
      <c r="L71">
        <v>1</v>
      </c>
      <c r="M71" s="1" t="str">
        <f t="shared" si="1"/>
        <v/>
      </c>
      <c r="N71" s="1">
        <v>0.84620835999999999</v>
      </c>
      <c r="O71">
        <v>10</v>
      </c>
      <c r="P71" s="28">
        <v>8.4285479999999992E-3</v>
      </c>
    </row>
    <row r="72" spans="1:16" x14ac:dyDescent="0.35">
      <c r="A72">
        <v>2</v>
      </c>
      <c r="B72">
        <v>40</v>
      </c>
      <c r="C72">
        <v>4000</v>
      </c>
      <c r="D72">
        <v>3</v>
      </c>
      <c r="E72" s="29">
        <v>38261.88076</v>
      </c>
      <c r="F72" s="29">
        <v>8000</v>
      </c>
      <c r="G72" s="29">
        <v>16284.54515</v>
      </c>
      <c r="H72" s="29">
        <v>10080.166499999999</v>
      </c>
      <c r="I72" s="29">
        <v>2909.222507</v>
      </c>
      <c r="J72" s="29">
        <v>465.72808320000001</v>
      </c>
      <c r="K72" s="29">
        <v>522.21852560000002</v>
      </c>
      <c r="L72">
        <v>2</v>
      </c>
      <c r="M72" s="1">
        <f t="shared" si="1"/>
        <v>0.29869013838154523</v>
      </c>
      <c r="N72" s="1">
        <v>0.917624353</v>
      </c>
      <c r="O72">
        <v>37</v>
      </c>
      <c r="P72" s="28">
        <v>9.7421569999999996E-3</v>
      </c>
    </row>
    <row r="73" spans="1:16" x14ac:dyDescent="0.35">
      <c r="A73">
        <v>2</v>
      </c>
      <c r="B73">
        <v>40</v>
      </c>
      <c r="C73">
        <v>8000</v>
      </c>
      <c r="D73">
        <v>1</v>
      </c>
      <c r="E73" s="29">
        <v>31502.752649999999</v>
      </c>
      <c r="F73" s="29">
        <v>8000</v>
      </c>
      <c r="G73" s="29">
        <v>12050.925880000001</v>
      </c>
      <c r="H73" s="29">
        <v>9569.6051659999994</v>
      </c>
      <c r="I73" s="29">
        <v>1046.1852739999999</v>
      </c>
      <c r="J73" s="29">
        <v>465.72808320000001</v>
      </c>
      <c r="K73" s="29">
        <v>370.30824740000003</v>
      </c>
      <c r="L73">
        <v>1</v>
      </c>
      <c r="M73" s="1" t="str">
        <f t="shared" si="1"/>
        <v/>
      </c>
      <c r="N73" s="1">
        <v>0.87114659800000005</v>
      </c>
      <c r="O73">
        <v>8</v>
      </c>
      <c r="P73" s="28">
        <v>9.1678599999999999E-3</v>
      </c>
    </row>
    <row r="74" spans="1:16" x14ac:dyDescent="0.35">
      <c r="A74">
        <v>2</v>
      </c>
      <c r="B74">
        <v>40</v>
      </c>
      <c r="C74">
        <v>8000</v>
      </c>
      <c r="D74">
        <v>2</v>
      </c>
      <c r="E74" s="29">
        <v>31054.961599999999</v>
      </c>
      <c r="F74" s="29">
        <v>8000</v>
      </c>
      <c r="G74" s="29">
        <v>11911.362779999999</v>
      </c>
      <c r="H74" s="29">
        <v>9295.6569070000005</v>
      </c>
      <c r="I74" s="29">
        <v>1011.928956</v>
      </c>
      <c r="J74" s="29">
        <v>465.72808320000001</v>
      </c>
      <c r="K74" s="29">
        <v>370.28487050000001</v>
      </c>
      <c r="L74">
        <v>1</v>
      </c>
      <c r="M74" s="1" t="str">
        <f t="shared" si="1"/>
        <v/>
      </c>
      <c r="N74" s="1">
        <v>0.84620835999999999</v>
      </c>
      <c r="O74">
        <v>9</v>
      </c>
      <c r="P74" s="28">
        <v>9.9914640000000002E-3</v>
      </c>
    </row>
    <row r="75" spans="1:16" x14ac:dyDescent="0.35">
      <c r="A75">
        <v>2</v>
      </c>
      <c r="B75">
        <v>40</v>
      </c>
      <c r="C75">
        <v>8000</v>
      </c>
      <c r="D75">
        <v>3</v>
      </c>
      <c r="E75" s="29">
        <v>43916.548410000003</v>
      </c>
      <c r="F75" s="29">
        <v>8000</v>
      </c>
      <c r="G75" s="29">
        <v>22596.144250000001</v>
      </c>
      <c r="H75" s="29">
        <v>10426.25714</v>
      </c>
      <c r="I75" s="29">
        <v>2058.1180559999998</v>
      </c>
      <c r="J75" s="29">
        <v>465.72808320000001</v>
      </c>
      <c r="K75" s="29">
        <v>370.3008762</v>
      </c>
      <c r="L75">
        <v>1</v>
      </c>
      <c r="M75" s="1">
        <f t="shared" si="1"/>
        <v>0.29798348714443312</v>
      </c>
      <c r="N75" s="1">
        <v>0.94912990500000005</v>
      </c>
      <c r="O75">
        <v>18</v>
      </c>
      <c r="P75" s="28">
        <v>5.6638840000000001E-3</v>
      </c>
    </row>
    <row r="76" spans="1:16" x14ac:dyDescent="0.35">
      <c r="A76">
        <v>2</v>
      </c>
      <c r="B76">
        <v>70</v>
      </c>
      <c r="C76">
        <v>1000</v>
      </c>
      <c r="D76">
        <v>1</v>
      </c>
      <c r="E76" s="29">
        <v>21612.257269999998</v>
      </c>
      <c r="F76" s="29">
        <v>5000</v>
      </c>
      <c r="G76" s="29">
        <v>6462.063768</v>
      </c>
      <c r="H76" s="29">
        <v>6538.5704729999998</v>
      </c>
      <c r="I76" s="29">
        <v>2326.2399789999999</v>
      </c>
      <c r="J76" s="29">
        <v>465.72808320000001</v>
      </c>
      <c r="K76" s="29">
        <v>819.65496949999999</v>
      </c>
      <c r="L76">
        <v>5</v>
      </c>
      <c r="M76" s="1" t="str">
        <f t="shared" si="1"/>
        <v/>
      </c>
      <c r="N76" s="1">
        <v>0.448725349</v>
      </c>
      <c r="O76">
        <v>43</v>
      </c>
      <c r="P76" s="28">
        <v>9.6773929999999994E-3</v>
      </c>
    </row>
    <row r="77" spans="1:16" x14ac:dyDescent="0.35">
      <c r="A77">
        <v>2</v>
      </c>
      <c r="B77">
        <v>70</v>
      </c>
      <c r="C77">
        <v>1000</v>
      </c>
      <c r="D77">
        <v>2</v>
      </c>
      <c r="E77" s="29">
        <v>21168.38768</v>
      </c>
      <c r="F77" s="29">
        <v>4000</v>
      </c>
      <c r="G77" s="29">
        <v>6985.2842540000001</v>
      </c>
      <c r="H77" s="29">
        <v>7036.4085519999999</v>
      </c>
      <c r="I77" s="29">
        <v>1971.2106020000001</v>
      </c>
      <c r="J77" s="29">
        <v>465.72808320000001</v>
      </c>
      <c r="K77" s="29">
        <v>709.75618429999997</v>
      </c>
      <c r="L77">
        <v>4</v>
      </c>
      <c r="M77" s="1" t="str">
        <f t="shared" si="1"/>
        <v/>
      </c>
      <c r="N77" s="1">
        <v>0.482890702</v>
      </c>
      <c r="O77">
        <v>49</v>
      </c>
      <c r="P77" s="28">
        <v>9.286084E-3</v>
      </c>
    </row>
    <row r="78" spans="1:16" x14ac:dyDescent="0.35">
      <c r="A78">
        <v>2</v>
      </c>
      <c r="B78">
        <v>70</v>
      </c>
      <c r="C78">
        <v>1000</v>
      </c>
      <c r="D78">
        <v>3</v>
      </c>
      <c r="E78" s="29">
        <v>29238.115750000001</v>
      </c>
      <c r="F78" s="29">
        <v>6000</v>
      </c>
      <c r="G78" s="29">
        <v>8495.5949000000001</v>
      </c>
      <c r="H78" s="29">
        <v>8403.3516209999998</v>
      </c>
      <c r="I78" s="29">
        <v>4989.1782830000002</v>
      </c>
      <c r="J78" s="29">
        <v>465.72808320000001</v>
      </c>
      <c r="K78" s="29">
        <v>884.2628641</v>
      </c>
      <c r="L78">
        <v>6</v>
      </c>
      <c r="M78" s="1">
        <f t="shared" si="1"/>
        <v>0.31655738747809598</v>
      </c>
      <c r="N78" s="1">
        <v>0.57670050399999995</v>
      </c>
      <c r="O78">
        <v>28</v>
      </c>
      <c r="P78" s="28">
        <v>8.1156570000000001E-3</v>
      </c>
    </row>
    <row r="79" spans="1:16" x14ac:dyDescent="0.35">
      <c r="A79">
        <v>2</v>
      </c>
      <c r="B79">
        <v>70</v>
      </c>
      <c r="C79">
        <v>2000</v>
      </c>
      <c r="D79">
        <v>1</v>
      </c>
      <c r="E79" s="29">
        <v>24250.328699999998</v>
      </c>
      <c r="F79" s="29">
        <v>4000</v>
      </c>
      <c r="G79" s="29">
        <v>8897.6446410000008</v>
      </c>
      <c r="H79" s="29">
        <v>8895.4978460000002</v>
      </c>
      <c r="I79" s="29">
        <v>1472.5562729999999</v>
      </c>
      <c r="J79" s="29">
        <v>465.72808320000001</v>
      </c>
      <c r="K79" s="29">
        <v>518.90185289999999</v>
      </c>
      <c r="L79">
        <v>2</v>
      </c>
      <c r="M79" s="1" t="str">
        <f t="shared" si="1"/>
        <v/>
      </c>
      <c r="N79" s="1">
        <v>0.610475239</v>
      </c>
      <c r="O79">
        <v>13</v>
      </c>
      <c r="P79" s="28">
        <v>9.1913389999999998E-3</v>
      </c>
    </row>
    <row r="80" spans="1:16" x14ac:dyDescent="0.35">
      <c r="A80">
        <v>2</v>
      </c>
      <c r="B80">
        <v>70</v>
      </c>
      <c r="C80">
        <v>2000</v>
      </c>
      <c r="D80">
        <v>2</v>
      </c>
      <c r="E80" s="29">
        <v>23732.0399</v>
      </c>
      <c r="F80" s="29">
        <v>4000</v>
      </c>
      <c r="G80" s="29">
        <v>8736.7181830000009</v>
      </c>
      <c r="H80" s="29">
        <v>8580.8261359999997</v>
      </c>
      <c r="I80" s="29">
        <v>1429.2591440000001</v>
      </c>
      <c r="J80" s="29">
        <v>465.72808320000001</v>
      </c>
      <c r="K80" s="29">
        <v>519.50835329999995</v>
      </c>
      <c r="L80">
        <v>2</v>
      </c>
      <c r="M80" s="1" t="str">
        <f t="shared" si="1"/>
        <v/>
      </c>
      <c r="N80" s="1">
        <v>0.58888012599999995</v>
      </c>
      <c r="O80">
        <v>11</v>
      </c>
      <c r="P80" s="28">
        <v>9.3657180000000003E-3</v>
      </c>
    </row>
    <row r="81" spans="1:16" x14ac:dyDescent="0.35">
      <c r="A81">
        <v>2</v>
      </c>
      <c r="B81">
        <v>70</v>
      </c>
      <c r="C81">
        <v>2000</v>
      </c>
      <c r="D81">
        <v>3</v>
      </c>
      <c r="E81" s="29">
        <v>33098.858740000003</v>
      </c>
      <c r="F81" s="29">
        <v>6000</v>
      </c>
      <c r="G81" s="29">
        <v>11594.472019999999</v>
      </c>
      <c r="H81" s="29">
        <v>10883.76195</v>
      </c>
      <c r="I81" s="29">
        <v>3525.2188000000001</v>
      </c>
      <c r="J81" s="29">
        <v>465.72808320000001</v>
      </c>
      <c r="K81" s="29">
        <v>629.67788310000003</v>
      </c>
      <c r="L81">
        <v>3</v>
      </c>
      <c r="M81" s="1">
        <f t="shared" si="1"/>
        <v>0.31018706025279458</v>
      </c>
      <c r="N81" s="1">
        <v>0.74692471400000005</v>
      </c>
      <c r="O81">
        <v>164</v>
      </c>
      <c r="P81" s="28">
        <v>8.3953329999999996E-3</v>
      </c>
    </row>
    <row r="82" spans="1:16" x14ac:dyDescent="0.35">
      <c r="A82">
        <v>2</v>
      </c>
      <c r="B82">
        <v>70</v>
      </c>
      <c r="C82">
        <v>4000</v>
      </c>
      <c r="D82">
        <v>1</v>
      </c>
      <c r="E82" s="29">
        <v>27209.83671</v>
      </c>
      <c r="F82" s="29">
        <v>4000</v>
      </c>
      <c r="G82" s="29">
        <v>10761.65</v>
      </c>
      <c r="H82" s="29">
        <v>10565.965099999999</v>
      </c>
      <c r="I82" s="29">
        <v>1046.1852739999999</v>
      </c>
      <c r="J82" s="29">
        <v>465.72808320000001</v>
      </c>
      <c r="K82" s="29">
        <v>370.30824740000003</v>
      </c>
      <c r="L82">
        <v>1</v>
      </c>
      <c r="M82" s="1" t="str">
        <f t="shared" si="1"/>
        <v/>
      </c>
      <c r="N82" s="1">
        <v>0.72511513000000005</v>
      </c>
      <c r="O82">
        <v>12</v>
      </c>
      <c r="P82" s="28">
        <v>4.1480989999999997E-3</v>
      </c>
    </row>
    <row r="83" spans="1:16" x14ac:dyDescent="0.35">
      <c r="A83">
        <v>2</v>
      </c>
      <c r="B83">
        <v>70</v>
      </c>
      <c r="C83">
        <v>4000</v>
      </c>
      <c r="D83">
        <v>2</v>
      </c>
      <c r="E83" s="29">
        <v>26650.074420000001</v>
      </c>
      <c r="F83" s="29">
        <v>4000</v>
      </c>
      <c r="G83" s="29">
        <v>10684.493049999999</v>
      </c>
      <c r="H83" s="29">
        <v>10117.622240000001</v>
      </c>
      <c r="I83" s="29">
        <v>1011.930571</v>
      </c>
      <c r="J83" s="29">
        <v>465.72808320000001</v>
      </c>
      <c r="K83" s="29">
        <v>370.30047439999998</v>
      </c>
      <c r="L83">
        <v>1</v>
      </c>
      <c r="M83" s="1" t="str">
        <f t="shared" si="1"/>
        <v/>
      </c>
      <c r="N83" s="1">
        <v>0.694346507</v>
      </c>
      <c r="O83">
        <v>10</v>
      </c>
      <c r="P83" s="28">
        <v>9.8363730000000007E-3</v>
      </c>
    </row>
    <row r="84" spans="1:16" x14ac:dyDescent="0.35">
      <c r="A84">
        <v>2</v>
      </c>
      <c r="B84">
        <v>70</v>
      </c>
      <c r="C84">
        <v>4000</v>
      </c>
      <c r="D84">
        <v>3</v>
      </c>
      <c r="E84" s="29">
        <v>37158.000489999999</v>
      </c>
      <c r="F84" s="29">
        <v>8000</v>
      </c>
      <c r="G84" s="29">
        <v>13388.10859</v>
      </c>
      <c r="H84" s="29">
        <v>11874.219129999999</v>
      </c>
      <c r="I84" s="29">
        <v>2908.9171270000002</v>
      </c>
      <c r="J84" s="29">
        <v>465.72808320000001</v>
      </c>
      <c r="K84" s="29">
        <v>521.02756339999996</v>
      </c>
      <c r="L84">
        <v>2</v>
      </c>
      <c r="M84" s="1">
        <f t="shared" si="1"/>
        <v>0.3100991124862259</v>
      </c>
      <c r="N84" s="1">
        <v>0.81489725400000002</v>
      </c>
      <c r="O84">
        <v>70</v>
      </c>
      <c r="P84" s="28">
        <v>8.9820850000000008E-3</v>
      </c>
    </row>
    <row r="85" spans="1:16" x14ac:dyDescent="0.35">
      <c r="A85">
        <v>2</v>
      </c>
      <c r="B85">
        <v>70</v>
      </c>
      <c r="C85">
        <v>8000</v>
      </c>
      <c r="D85">
        <v>1</v>
      </c>
      <c r="E85" s="29">
        <v>31209.83671</v>
      </c>
      <c r="F85" s="29">
        <v>8000</v>
      </c>
      <c r="G85" s="29">
        <v>10761.65</v>
      </c>
      <c r="H85" s="29">
        <v>10565.965099999999</v>
      </c>
      <c r="I85" s="29">
        <v>1046.1852739999999</v>
      </c>
      <c r="J85" s="29">
        <v>465.72808320000001</v>
      </c>
      <c r="K85" s="29">
        <v>370.30824740000003</v>
      </c>
      <c r="L85">
        <v>1</v>
      </c>
      <c r="M85" s="1" t="str">
        <f t="shared" si="1"/>
        <v/>
      </c>
      <c r="N85" s="1">
        <v>0.72511513000000005</v>
      </c>
      <c r="O85">
        <v>9</v>
      </c>
      <c r="P85" s="28">
        <v>3.6164589999999998E-3</v>
      </c>
    </row>
    <row r="86" spans="1:16" x14ac:dyDescent="0.35">
      <c r="A86">
        <v>2</v>
      </c>
      <c r="B86">
        <v>70</v>
      </c>
      <c r="C86">
        <v>8000</v>
      </c>
      <c r="D86">
        <v>2</v>
      </c>
      <c r="E86" s="29">
        <v>30650.082470000001</v>
      </c>
      <c r="F86" s="29">
        <v>8000</v>
      </c>
      <c r="G86" s="29">
        <v>10684.493049999999</v>
      </c>
      <c r="H86" s="29">
        <v>10117.622240000001</v>
      </c>
      <c r="I86" s="29">
        <v>1011.930643</v>
      </c>
      <c r="J86" s="29">
        <v>465.72808320000001</v>
      </c>
      <c r="K86" s="29">
        <v>370.30845099999999</v>
      </c>
      <c r="L86">
        <v>1</v>
      </c>
      <c r="M86" s="1" t="str">
        <f t="shared" si="1"/>
        <v/>
      </c>
      <c r="N86" s="1">
        <v>0.694346507</v>
      </c>
      <c r="O86">
        <v>9</v>
      </c>
      <c r="P86" s="28">
        <v>3.4241330000000002E-3</v>
      </c>
    </row>
    <row r="87" spans="1:16" x14ac:dyDescent="0.35">
      <c r="A87">
        <v>2</v>
      </c>
      <c r="B87">
        <v>70</v>
      </c>
      <c r="C87">
        <v>8000</v>
      </c>
      <c r="D87">
        <v>3</v>
      </c>
      <c r="E87" s="29">
        <v>41644.006609999997</v>
      </c>
      <c r="F87" s="29">
        <v>8000</v>
      </c>
      <c r="G87" s="29">
        <v>17541.842000000001</v>
      </c>
      <c r="H87" s="29">
        <v>13208.017589999999</v>
      </c>
      <c r="I87" s="29">
        <v>2058.1180559999998</v>
      </c>
      <c r="J87" s="29">
        <v>465.72808320000001</v>
      </c>
      <c r="K87" s="29">
        <v>370.3008762</v>
      </c>
      <c r="L87">
        <v>1</v>
      </c>
      <c r="M87" s="1">
        <f t="shared" si="1"/>
        <v>0.32680147077424621</v>
      </c>
      <c r="N87" s="1">
        <v>0.90643242700000004</v>
      </c>
      <c r="O87">
        <v>13</v>
      </c>
      <c r="P87" s="28">
        <v>4.7840599999999997E-3</v>
      </c>
    </row>
    <row r="88" spans="1:16" x14ac:dyDescent="0.35">
      <c r="A88">
        <v>2</v>
      </c>
      <c r="B88">
        <v>100</v>
      </c>
      <c r="C88">
        <v>1000</v>
      </c>
      <c r="D88">
        <v>1</v>
      </c>
      <c r="E88" s="29">
        <v>21461.759389999999</v>
      </c>
      <c r="F88" s="29">
        <v>4000</v>
      </c>
      <c r="G88" s="29">
        <v>7097.8020310000002</v>
      </c>
      <c r="H88" s="29">
        <v>7160.7625770000004</v>
      </c>
      <c r="I88" s="29">
        <v>2027.3350840000001</v>
      </c>
      <c r="J88" s="29">
        <v>465.72808320000001</v>
      </c>
      <c r="K88" s="29">
        <v>710.13161790000004</v>
      </c>
      <c r="L88">
        <v>4</v>
      </c>
      <c r="M88" s="1" t="str">
        <f t="shared" si="1"/>
        <v/>
      </c>
      <c r="N88" s="1">
        <v>0.26806694399999997</v>
      </c>
      <c r="O88">
        <v>30</v>
      </c>
      <c r="P88" s="28">
        <v>3.0244949999999999E-3</v>
      </c>
    </row>
    <row r="89" spans="1:16" x14ac:dyDescent="0.35">
      <c r="A89">
        <v>2</v>
      </c>
      <c r="B89">
        <v>100</v>
      </c>
      <c r="C89">
        <v>1000</v>
      </c>
      <c r="D89">
        <v>2</v>
      </c>
      <c r="E89" s="29">
        <v>21234.462619999998</v>
      </c>
      <c r="F89" s="29">
        <v>4000</v>
      </c>
      <c r="G89" s="29">
        <v>7009.6672070000004</v>
      </c>
      <c r="H89" s="29">
        <v>7058.191761</v>
      </c>
      <c r="I89" s="29">
        <v>1986.698433</v>
      </c>
      <c r="J89" s="29">
        <v>465.72808320000001</v>
      </c>
      <c r="K89" s="29">
        <v>714.17713179999998</v>
      </c>
      <c r="L89">
        <v>4</v>
      </c>
      <c r="M89" s="1" t="str">
        <f t="shared" si="1"/>
        <v/>
      </c>
      <c r="N89" s="1">
        <v>0.26422715099999999</v>
      </c>
      <c r="O89">
        <v>43</v>
      </c>
      <c r="P89" s="28">
        <v>9.8328800000000004E-3</v>
      </c>
    </row>
    <row r="90" spans="1:16" x14ac:dyDescent="0.35">
      <c r="A90">
        <v>2</v>
      </c>
      <c r="B90">
        <v>100</v>
      </c>
      <c r="C90">
        <v>1000</v>
      </c>
      <c r="D90">
        <v>3</v>
      </c>
      <c r="E90" s="29">
        <v>29257.109649999999</v>
      </c>
      <c r="F90" s="29">
        <v>6000</v>
      </c>
      <c r="G90" s="29">
        <v>8397.8131109999995</v>
      </c>
      <c r="H90" s="29">
        <v>8520.0864469999997</v>
      </c>
      <c r="I90" s="29">
        <v>4987.977339</v>
      </c>
      <c r="J90" s="29">
        <v>465.72808320000001</v>
      </c>
      <c r="K90" s="29">
        <v>885.50466670000003</v>
      </c>
      <c r="L90">
        <v>6</v>
      </c>
      <c r="M90" s="1">
        <f t="shared" si="1"/>
        <v>0.31476115982468866</v>
      </c>
      <c r="N90" s="1">
        <v>0.31895395300000001</v>
      </c>
      <c r="O90">
        <v>67</v>
      </c>
      <c r="P90" s="28">
        <v>9.7306849999999993E-3</v>
      </c>
    </row>
    <row r="91" spans="1:16" x14ac:dyDescent="0.35">
      <c r="A91">
        <v>2</v>
      </c>
      <c r="B91">
        <v>100</v>
      </c>
      <c r="C91">
        <v>2000</v>
      </c>
      <c r="D91">
        <v>1</v>
      </c>
      <c r="E91" s="29">
        <v>24272.097989999998</v>
      </c>
      <c r="F91" s="29">
        <v>4000</v>
      </c>
      <c r="G91" s="29">
        <v>8886.2723050000004</v>
      </c>
      <c r="H91" s="29">
        <v>8917.7718629999999</v>
      </c>
      <c r="I91" s="29">
        <v>1479.510139</v>
      </c>
      <c r="J91" s="29">
        <v>465.72808320000001</v>
      </c>
      <c r="K91" s="29">
        <v>522.81559600000003</v>
      </c>
      <c r="L91">
        <v>2</v>
      </c>
      <c r="M91" s="1" t="str">
        <f t="shared" si="1"/>
        <v/>
      </c>
      <c r="N91" s="1">
        <v>0.333841518</v>
      </c>
      <c r="O91">
        <v>12</v>
      </c>
      <c r="P91" s="28">
        <v>8.8916199999999994E-3</v>
      </c>
    </row>
    <row r="92" spans="1:16" x14ac:dyDescent="0.35">
      <c r="A92">
        <v>2</v>
      </c>
      <c r="B92">
        <v>100</v>
      </c>
      <c r="C92">
        <v>2000</v>
      </c>
      <c r="D92">
        <v>2</v>
      </c>
      <c r="E92" s="29">
        <v>23716.509180000001</v>
      </c>
      <c r="F92" s="29">
        <v>4000</v>
      </c>
      <c r="G92" s="29">
        <v>8635.7199679999994</v>
      </c>
      <c r="H92" s="29">
        <v>8666.2940510000008</v>
      </c>
      <c r="I92" s="29">
        <v>1429.2590230000001</v>
      </c>
      <c r="J92" s="29">
        <v>465.72808320000001</v>
      </c>
      <c r="K92" s="29">
        <v>519.50805060000005</v>
      </c>
      <c r="L92">
        <v>2</v>
      </c>
      <c r="M92" s="1" t="str">
        <f t="shared" si="1"/>
        <v/>
      </c>
      <c r="N92" s="1">
        <v>0.32442731299999999</v>
      </c>
      <c r="O92">
        <v>14</v>
      </c>
      <c r="P92" s="28">
        <v>9.6257100000000009E-3</v>
      </c>
    </row>
    <row r="93" spans="1:16" x14ac:dyDescent="0.35">
      <c r="A93">
        <v>2</v>
      </c>
      <c r="B93">
        <v>100</v>
      </c>
      <c r="C93">
        <v>2000</v>
      </c>
      <c r="D93">
        <v>3</v>
      </c>
      <c r="E93" s="29">
        <v>33033.729399999997</v>
      </c>
      <c r="F93" s="29">
        <v>6000</v>
      </c>
      <c r="G93" s="29">
        <v>11169.544040000001</v>
      </c>
      <c r="H93" s="29">
        <v>11234.23056</v>
      </c>
      <c r="I93" s="29">
        <v>3532.1937539999999</v>
      </c>
      <c r="J93" s="29">
        <v>465.72808320000001</v>
      </c>
      <c r="K93" s="29">
        <v>632.03296250000005</v>
      </c>
      <c r="L93">
        <v>3</v>
      </c>
      <c r="M93" s="1">
        <f t="shared" si="1"/>
        <v>0.31163392004736123</v>
      </c>
      <c r="N93" s="1">
        <v>0.42055937700000001</v>
      </c>
      <c r="O93">
        <v>9</v>
      </c>
      <c r="P93" s="28">
        <v>5.3477560000000004E-3</v>
      </c>
    </row>
    <row r="94" spans="1:16" x14ac:dyDescent="0.35">
      <c r="A94">
        <v>2</v>
      </c>
      <c r="B94">
        <v>100</v>
      </c>
      <c r="C94">
        <v>4000</v>
      </c>
      <c r="D94">
        <v>1</v>
      </c>
      <c r="E94" s="29">
        <v>27198.509330000001</v>
      </c>
      <c r="F94" s="29">
        <v>4000</v>
      </c>
      <c r="G94" s="29">
        <v>10651.412410000001</v>
      </c>
      <c r="H94" s="29">
        <v>10664.875319999999</v>
      </c>
      <c r="I94" s="29">
        <v>1046.1852739999999</v>
      </c>
      <c r="J94" s="29">
        <v>465.72808320000001</v>
      </c>
      <c r="K94" s="29">
        <v>370.30824740000003</v>
      </c>
      <c r="L94">
        <v>1</v>
      </c>
      <c r="M94" s="1" t="str">
        <f t="shared" si="1"/>
        <v/>
      </c>
      <c r="N94" s="1">
        <v>0.39924526199999999</v>
      </c>
      <c r="O94">
        <v>13</v>
      </c>
      <c r="P94" s="28">
        <v>8.3751090000000004E-3</v>
      </c>
    </row>
    <row r="95" spans="1:16" x14ac:dyDescent="0.35">
      <c r="A95">
        <v>2</v>
      </c>
      <c r="B95">
        <v>100</v>
      </c>
      <c r="C95">
        <v>4000</v>
      </c>
      <c r="D95">
        <v>2</v>
      </c>
      <c r="E95" s="29">
        <v>26597.433639999999</v>
      </c>
      <c r="F95" s="29">
        <v>4000</v>
      </c>
      <c r="G95" s="29">
        <v>10369.840679999999</v>
      </c>
      <c r="H95" s="29">
        <v>10379.651390000001</v>
      </c>
      <c r="I95" s="29">
        <v>1011.928851</v>
      </c>
      <c r="J95" s="29">
        <v>465.72808320000001</v>
      </c>
      <c r="K95" s="29">
        <v>370.28463770000002</v>
      </c>
      <c r="L95">
        <v>1</v>
      </c>
      <c r="M95" s="1" t="str">
        <f t="shared" si="1"/>
        <v/>
      </c>
      <c r="N95" s="1">
        <v>0.38856775300000002</v>
      </c>
      <c r="O95">
        <v>11</v>
      </c>
      <c r="P95" s="28">
        <v>8.2011600000000007E-3</v>
      </c>
    </row>
    <row r="96" spans="1:16" x14ac:dyDescent="0.35">
      <c r="A96">
        <v>2</v>
      </c>
      <c r="B96">
        <v>100</v>
      </c>
      <c r="C96">
        <v>4000</v>
      </c>
      <c r="D96">
        <v>3</v>
      </c>
      <c r="E96" s="29">
        <v>36962.135159999998</v>
      </c>
      <c r="F96" s="29">
        <v>4000</v>
      </c>
      <c r="G96" s="29">
        <v>15025.34477</v>
      </c>
      <c r="H96" s="29">
        <v>15042.665279999999</v>
      </c>
      <c r="I96" s="29">
        <v>2058.112392</v>
      </c>
      <c r="J96" s="29">
        <v>465.72808320000001</v>
      </c>
      <c r="K96" s="29">
        <v>370.28463779999998</v>
      </c>
      <c r="L96">
        <v>1</v>
      </c>
      <c r="M96" s="1">
        <f t="shared" si="1"/>
        <v>0.31291965305613462</v>
      </c>
      <c r="N96" s="1">
        <v>0.56313015</v>
      </c>
      <c r="O96">
        <v>20</v>
      </c>
      <c r="P96" s="28">
        <v>8.7406099999999998E-4</v>
      </c>
    </row>
    <row r="97" spans="1:16" x14ac:dyDescent="0.35">
      <c r="A97">
        <v>2</v>
      </c>
      <c r="B97">
        <v>100</v>
      </c>
      <c r="C97">
        <v>8000</v>
      </c>
      <c r="D97">
        <v>1</v>
      </c>
      <c r="E97" s="29">
        <v>31198.494360000001</v>
      </c>
      <c r="F97" s="29">
        <v>8000</v>
      </c>
      <c r="G97" s="29">
        <v>10651.412410000001</v>
      </c>
      <c r="H97" s="29">
        <v>10664.875319999999</v>
      </c>
      <c r="I97" s="29">
        <v>1046.185522</v>
      </c>
      <c r="J97" s="29">
        <v>465.72808320000001</v>
      </c>
      <c r="K97" s="29">
        <v>370.29302419999999</v>
      </c>
      <c r="L97">
        <v>1</v>
      </c>
      <c r="M97" s="1" t="str">
        <f t="shared" si="1"/>
        <v/>
      </c>
      <c r="N97" s="1">
        <v>0.39924526199999999</v>
      </c>
      <c r="O97">
        <v>6</v>
      </c>
      <c r="P97" s="28">
        <v>9.6397740000000003E-3</v>
      </c>
    </row>
    <row r="98" spans="1:16" x14ac:dyDescent="0.35">
      <c r="A98">
        <v>2</v>
      </c>
      <c r="B98">
        <v>100</v>
      </c>
      <c r="C98">
        <v>8000</v>
      </c>
      <c r="D98">
        <v>2</v>
      </c>
      <c r="E98" s="29">
        <v>30597.45924</v>
      </c>
      <c r="F98" s="29">
        <v>8000</v>
      </c>
      <c r="G98" s="29">
        <v>10369.840679999999</v>
      </c>
      <c r="H98" s="29">
        <v>10379.651390000001</v>
      </c>
      <c r="I98" s="29">
        <v>1011.930643</v>
      </c>
      <c r="J98" s="29">
        <v>465.72808320000001</v>
      </c>
      <c r="K98" s="29">
        <v>370.30845099999999</v>
      </c>
      <c r="L98">
        <v>1</v>
      </c>
      <c r="M98" s="1" t="str">
        <f t="shared" si="1"/>
        <v/>
      </c>
      <c r="N98" s="1">
        <v>0.38856775300000002</v>
      </c>
      <c r="O98">
        <v>10</v>
      </c>
      <c r="P98" s="28">
        <v>3.430022E-3</v>
      </c>
    </row>
    <row r="99" spans="1:16" x14ac:dyDescent="0.35">
      <c r="A99">
        <v>2</v>
      </c>
      <c r="B99">
        <v>100</v>
      </c>
      <c r="C99">
        <v>8000</v>
      </c>
      <c r="D99">
        <v>3</v>
      </c>
      <c r="E99" s="29">
        <v>40995.377679999998</v>
      </c>
      <c r="F99" s="29">
        <v>8000</v>
      </c>
      <c r="G99" s="29">
        <v>15041.15646</v>
      </c>
      <c r="H99" s="29">
        <v>15060.03104</v>
      </c>
      <c r="I99" s="29">
        <v>2058.1308779999999</v>
      </c>
      <c r="J99" s="29">
        <v>465.72808320000001</v>
      </c>
      <c r="K99" s="29">
        <v>370.3312143</v>
      </c>
      <c r="L99">
        <v>1</v>
      </c>
      <c r="M99" s="1">
        <f t="shared" si="1"/>
        <v>0.33660093757336246</v>
      </c>
      <c r="N99" s="1">
        <v>0.56378024699999996</v>
      </c>
      <c r="O99">
        <v>4</v>
      </c>
      <c r="P99" s="28">
        <v>9.1326259999999996E-3</v>
      </c>
    </row>
    <row r="100" spans="1:16" x14ac:dyDescent="0.35">
      <c r="A100">
        <v>3</v>
      </c>
      <c r="B100">
        <v>10</v>
      </c>
      <c r="C100">
        <v>1000</v>
      </c>
      <c r="D100">
        <v>1</v>
      </c>
      <c r="E100" s="29">
        <v>22100.419430000002</v>
      </c>
      <c r="F100" s="29">
        <v>4000</v>
      </c>
      <c r="G100" s="29">
        <v>8880.7394120000008</v>
      </c>
      <c r="H100" s="29">
        <v>5620.3273099999997</v>
      </c>
      <c r="I100" s="29">
        <v>2076.973223</v>
      </c>
      <c r="J100" s="29">
        <v>582.49031109999999</v>
      </c>
      <c r="K100" s="29">
        <v>939.88917649999996</v>
      </c>
      <c r="L100">
        <v>4</v>
      </c>
      <c r="M100" s="1" t="str">
        <f t="shared" si="1"/>
        <v/>
      </c>
      <c r="N100" s="1">
        <v>0.84547251700000003</v>
      </c>
      <c r="O100">
        <v>44</v>
      </c>
      <c r="P100" s="28">
        <v>1.5314479999999999E-3</v>
      </c>
    </row>
    <row r="101" spans="1:16" x14ac:dyDescent="0.35">
      <c r="A101">
        <v>3</v>
      </c>
      <c r="B101">
        <v>10</v>
      </c>
      <c r="C101">
        <v>1000</v>
      </c>
      <c r="D101">
        <v>2</v>
      </c>
      <c r="E101" s="29">
        <v>22177.933089999999</v>
      </c>
      <c r="F101" s="29">
        <v>3000</v>
      </c>
      <c r="G101" s="29">
        <v>10157.700440000001</v>
      </c>
      <c r="H101" s="29">
        <v>5810.7027360000002</v>
      </c>
      <c r="I101" s="29">
        <v>1805.6716899999999</v>
      </c>
      <c r="J101" s="29">
        <v>582.49031109999999</v>
      </c>
      <c r="K101" s="29">
        <v>821.36791170000004</v>
      </c>
      <c r="L101">
        <v>3</v>
      </c>
      <c r="M101" s="1" t="str">
        <f t="shared" si="1"/>
        <v/>
      </c>
      <c r="N101" s="1">
        <v>0.87411091799999996</v>
      </c>
      <c r="O101">
        <v>13</v>
      </c>
      <c r="P101" s="28">
        <v>9.9786779999999995E-3</v>
      </c>
    </row>
    <row r="102" spans="1:16" x14ac:dyDescent="0.35">
      <c r="A102">
        <v>3</v>
      </c>
      <c r="B102">
        <v>10</v>
      </c>
      <c r="C102">
        <v>1000</v>
      </c>
      <c r="D102">
        <v>3</v>
      </c>
      <c r="E102" s="29">
        <v>32048.280340000001</v>
      </c>
      <c r="F102" s="29">
        <v>7000</v>
      </c>
      <c r="G102" s="29">
        <v>12153.749030000001</v>
      </c>
      <c r="H102" s="29">
        <v>5632.8508609999999</v>
      </c>
      <c r="I102" s="29">
        <v>5444.2596380000005</v>
      </c>
      <c r="J102" s="29">
        <v>582.49031109999999</v>
      </c>
      <c r="K102" s="29">
        <v>1234.930503</v>
      </c>
      <c r="L102">
        <v>7</v>
      </c>
      <c r="M102" s="1">
        <f t="shared" si="1"/>
        <v>0.27620883533270174</v>
      </c>
      <c r="N102" s="1">
        <v>0.84735644899999996</v>
      </c>
      <c r="O102">
        <v>27</v>
      </c>
      <c r="P102" s="28">
        <v>4.8246340000000004E-3</v>
      </c>
    </row>
    <row r="103" spans="1:16" x14ac:dyDescent="0.35">
      <c r="A103">
        <v>3</v>
      </c>
      <c r="B103">
        <v>10</v>
      </c>
      <c r="C103">
        <v>2000</v>
      </c>
      <c r="D103">
        <v>1</v>
      </c>
      <c r="E103" s="29">
        <v>25372.71168</v>
      </c>
      <c r="F103" s="29">
        <v>6000</v>
      </c>
      <c r="G103" s="29">
        <v>10341.609769999999</v>
      </c>
      <c r="H103" s="29">
        <v>5820.8092710000001</v>
      </c>
      <c r="I103" s="29">
        <v>1806.634241</v>
      </c>
      <c r="J103" s="29">
        <v>582.49031109999999</v>
      </c>
      <c r="K103" s="29">
        <v>821.1680877</v>
      </c>
      <c r="L103">
        <v>3</v>
      </c>
      <c r="M103" s="1" t="str">
        <f t="shared" si="1"/>
        <v/>
      </c>
      <c r="N103" s="1">
        <v>0.87563125600000002</v>
      </c>
      <c r="O103">
        <v>22</v>
      </c>
      <c r="P103" s="28">
        <v>8.4840499999999999E-3</v>
      </c>
    </row>
    <row r="104" spans="1:16" x14ac:dyDescent="0.35">
      <c r="A104">
        <v>3</v>
      </c>
      <c r="B104">
        <v>10</v>
      </c>
      <c r="C104">
        <v>2000</v>
      </c>
      <c r="D104">
        <v>2</v>
      </c>
      <c r="E104" s="29">
        <v>25254.39171</v>
      </c>
      <c r="F104" s="29">
        <v>6000</v>
      </c>
      <c r="G104" s="29">
        <v>10171.34707</v>
      </c>
      <c r="H104" s="29">
        <v>5877.341934</v>
      </c>
      <c r="I104" s="29">
        <v>1803.661055</v>
      </c>
      <c r="J104" s="29">
        <v>582.49031109999999</v>
      </c>
      <c r="K104" s="29">
        <v>819.55134450000003</v>
      </c>
      <c r="L104">
        <v>3</v>
      </c>
      <c r="M104" s="1" t="str">
        <f t="shared" si="1"/>
        <v/>
      </c>
      <c r="N104" s="1">
        <v>0.88413553199999995</v>
      </c>
      <c r="O104">
        <v>16</v>
      </c>
      <c r="P104" s="28">
        <v>8.1092539999999998E-3</v>
      </c>
    </row>
    <row r="105" spans="1:16" x14ac:dyDescent="0.35">
      <c r="A105">
        <v>3</v>
      </c>
      <c r="B105">
        <v>10</v>
      </c>
      <c r="C105">
        <v>2000</v>
      </c>
      <c r="D105">
        <v>3</v>
      </c>
      <c r="E105" s="29">
        <v>37064.666270000002</v>
      </c>
      <c r="F105" s="29">
        <v>8000</v>
      </c>
      <c r="G105" s="29">
        <v>17321.485290000001</v>
      </c>
      <c r="H105" s="29">
        <v>6063.0324890000002</v>
      </c>
      <c r="I105" s="29">
        <v>4154.5651950000001</v>
      </c>
      <c r="J105" s="29">
        <v>582.49031109999999</v>
      </c>
      <c r="K105" s="29">
        <v>943.09298639999997</v>
      </c>
      <c r="L105">
        <v>4</v>
      </c>
      <c r="M105" s="1">
        <f t="shared" si="1"/>
        <v>0.26788886212832175</v>
      </c>
      <c r="N105" s="1">
        <v>0.91206918299999995</v>
      </c>
      <c r="O105">
        <v>35</v>
      </c>
      <c r="P105" s="28">
        <v>4.8403220000000002E-3</v>
      </c>
    </row>
    <row r="106" spans="1:16" x14ac:dyDescent="0.35">
      <c r="A106">
        <v>3</v>
      </c>
      <c r="B106">
        <v>10</v>
      </c>
      <c r="C106">
        <v>4000</v>
      </c>
      <c r="D106">
        <v>1</v>
      </c>
      <c r="E106" s="29">
        <v>29839.525099999999</v>
      </c>
      <c r="F106" s="29">
        <v>8000</v>
      </c>
      <c r="G106" s="29">
        <v>12841.460660000001</v>
      </c>
      <c r="H106" s="29">
        <v>6268.5679630000004</v>
      </c>
      <c r="I106" s="29">
        <v>1476.31206</v>
      </c>
      <c r="J106" s="29">
        <v>582.49031109999999</v>
      </c>
      <c r="K106" s="29">
        <v>670.6941051</v>
      </c>
      <c r="L106">
        <v>2</v>
      </c>
      <c r="M106" s="1" t="str">
        <f t="shared" si="1"/>
        <v/>
      </c>
      <c r="N106" s="1">
        <v>0.94298812899999995</v>
      </c>
      <c r="O106">
        <v>16</v>
      </c>
      <c r="P106" s="28">
        <v>7.6342650000000003E-3</v>
      </c>
    </row>
    <row r="107" spans="1:16" x14ac:dyDescent="0.35">
      <c r="A107">
        <v>3</v>
      </c>
      <c r="B107">
        <v>10</v>
      </c>
      <c r="C107">
        <v>4000</v>
      </c>
      <c r="D107">
        <v>2</v>
      </c>
      <c r="E107" s="29">
        <v>29846.868589999998</v>
      </c>
      <c r="F107" s="29">
        <v>8000</v>
      </c>
      <c r="G107" s="29">
        <v>13039.87802</v>
      </c>
      <c r="H107" s="29">
        <v>6116.4390169999997</v>
      </c>
      <c r="I107" s="29">
        <v>1448.303463</v>
      </c>
      <c r="J107" s="29">
        <v>582.49031109999999</v>
      </c>
      <c r="K107" s="29">
        <v>659.75777459999995</v>
      </c>
      <c r="L107">
        <v>2</v>
      </c>
      <c r="M107" s="1" t="str">
        <f t="shared" si="1"/>
        <v/>
      </c>
      <c r="N107" s="1">
        <v>0.92010319100000004</v>
      </c>
      <c r="O107">
        <v>12</v>
      </c>
      <c r="P107" s="28">
        <v>8.7018559999999991E-3</v>
      </c>
    </row>
    <row r="108" spans="1:16" x14ac:dyDescent="0.35">
      <c r="A108">
        <v>3</v>
      </c>
      <c r="B108">
        <v>10</v>
      </c>
      <c r="C108">
        <v>4000</v>
      </c>
      <c r="D108">
        <v>3</v>
      </c>
      <c r="E108" s="29">
        <v>43337.227339999998</v>
      </c>
      <c r="F108" s="29">
        <v>12000</v>
      </c>
      <c r="G108" s="29">
        <v>20205.310109999999</v>
      </c>
      <c r="H108" s="29">
        <v>6117.96101</v>
      </c>
      <c r="I108" s="29">
        <v>3611.5897949999999</v>
      </c>
      <c r="J108" s="29">
        <v>582.49031109999999</v>
      </c>
      <c r="K108" s="29">
        <v>819.87611709999999</v>
      </c>
      <c r="L108">
        <v>3</v>
      </c>
      <c r="M108" s="1">
        <f t="shared" si="1"/>
        <v>0.27391781173636526</v>
      </c>
      <c r="N108" s="1">
        <v>0.92033214600000002</v>
      </c>
      <c r="O108">
        <v>20</v>
      </c>
      <c r="P108" s="28">
        <v>7.9370699999999992E-3</v>
      </c>
    </row>
    <row r="109" spans="1:16" x14ac:dyDescent="0.35">
      <c r="A109">
        <v>3</v>
      </c>
      <c r="B109">
        <v>10</v>
      </c>
      <c r="C109">
        <v>8000</v>
      </c>
      <c r="D109">
        <v>1</v>
      </c>
      <c r="E109" s="29">
        <v>34407.328479999996</v>
      </c>
      <c r="F109" s="29">
        <v>8000</v>
      </c>
      <c r="G109" s="29">
        <v>17893.60382</v>
      </c>
      <c r="H109" s="29">
        <v>6412.6662379999998</v>
      </c>
      <c r="I109" s="29">
        <v>1044.2717560000001</v>
      </c>
      <c r="J109" s="29">
        <v>582.49031109999999</v>
      </c>
      <c r="K109" s="29">
        <v>474.2963527</v>
      </c>
      <c r="L109">
        <v>1</v>
      </c>
      <c r="M109" s="1" t="str">
        <f t="shared" si="1"/>
        <v/>
      </c>
      <c r="N109" s="1">
        <v>0.96466500300000002</v>
      </c>
      <c r="O109">
        <v>8</v>
      </c>
      <c r="P109" s="28">
        <v>8.8100279999999993E-3</v>
      </c>
    </row>
    <row r="110" spans="1:16" x14ac:dyDescent="0.35">
      <c r="A110">
        <v>3</v>
      </c>
      <c r="B110">
        <v>10</v>
      </c>
      <c r="C110">
        <v>8000</v>
      </c>
      <c r="D110">
        <v>2</v>
      </c>
      <c r="E110" s="29">
        <v>34470.220950000003</v>
      </c>
      <c r="F110" s="29">
        <v>8000</v>
      </c>
      <c r="G110" s="29">
        <v>17925.291689999998</v>
      </c>
      <c r="H110" s="29">
        <v>6444.8445650000003</v>
      </c>
      <c r="I110" s="29">
        <v>1043.048172</v>
      </c>
      <c r="J110" s="29">
        <v>582.49031109999999</v>
      </c>
      <c r="K110" s="29">
        <v>474.54621509999998</v>
      </c>
      <c r="L110">
        <v>1</v>
      </c>
      <c r="M110" s="1" t="str">
        <f t="shared" si="1"/>
        <v/>
      </c>
      <c r="N110" s="1">
        <v>0.96950562699999998</v>
      </c>
      <c r="O110">
        <v>14</v>
      </c>
      <c r="P110" s="28">
        <v>1.18447E-5</v>
      </c>
    </row>
    <row r="111" spans="1:16" x14ac:dyDescent="0.35">
      <c r="A111">
        <v>3</v>
      </c>
      <c r="B111">
        <v>10</v>
      </c>
      <c r="C111">
        <v>8000</v>
      </c>
      <c r="D111">
        <v>3</v>
      </c>
      <c r="E111" s="29">
        <v>52238.452770000004</v>
      </c>
      <c r="F111" s="29">
        <v>16000</v>
      </c>
      <c r="G111" s="29">
        <v>25744.75303</v>
      </c>
      <c r="H111" s="29">
        <v>6352.2554609999997</v>
      </c>
      <c r="I111" s="29">
        <v>2899.196019</v>
      </c>
      <c r="J111" s="29">
        <v>582.49031109999999</v>
      </c>
      <c r="K111" s="29">
        <v>659.75795449999998</v>
      </c>
      <c r="L111">
        <v>2</v>
      </c>
      <c r="M111" s="1">
        <f t="shared" si="1"/>
        <v>0.2415750385676867</v>
      </c>
      <c r="N111" s="1">
        <v>0.955577338</v>
      </c>
      <c r="O111">
        <v>13</v>
      </c>
      <c r="P111" s="28">
        <v>6.0329770000000001E-3</v>
      </c>
    </row>
    <row r="112" spans="1:16" x14ac:dyDescent="0.35">
      <c r="A112">
        <v>3</v>
      </c>
      <c r="B112">
        <v>40</v>
      </c>
      <c r="C112">
        <v>1000</v>
      </c>
      <c r="D112">
        <v>1</v>
      </c>
      <c r="E112" s="29">
        <v>21360.056329999999</v>
      </c>
      <c r="F112" s="29">
        <v>3000</v>
      </c>
      <c r="G112" s="29">
        <v>7800.6000679999997</v>
      </c>
      <c r="H112" s="29">
        <v>7348.5803150000002</v>
      </c>
      <c r="I112" s="29">
        <v>1807.15948</v>
      </c>
      <c r="J112" s="29">
        <v>582.49031109999999</v>
      </c>
      <c r="K112" s="29">
        <v>821.22615540000004</v>
      </c>
      <c r="L112">
        <v>3</v>
      </c>
      <c r="M112" s="1" t="str">
        <f t="shared" si="1"/>
        <v/>
      </c>
      <c r="N112" s="1">
        <v>0.69341569999999997</v>
      </c>
      <c r="O112">
        <v>40</v>
      </c>
      <c r="P112" s="28">
        <v>2.0496860000000002E-3</v>
      </c>
    </row>
    <row r="113" spans="1:16" x14ac:dyDescent="0.35">
      <c r="A113">
        <v>3</v>
      </c>
      <c r="B113">
        <v>40</v>
      </c>
      <c r="C113">
        <v>1000</v>
      </c>
      <c r="D113">
        <v>2</v>
      </c>
      <c r="E113" s="29">
        <v>21333.791219999999</v>
      </c>
      <c r="F113" s="29">
        <v>3000</v>
      </c>
      <c r="G113" s="29">
        <v>7746.3480490000002</v>
      </c>
      <c r="H113" s="29">
        <v>7378.5688650000002</v>
      </c>
      <c r="I113" s="29">
        <v>1805.2153900000001</v>
      </c>
      <c r="J113" s="29">
        <v>582.49031109999999</v>
      </c>
      <c r="K113" s="29">
        <v>821.16860080000004</v>
      </c>
      <c r="L113">
        <v>3</v>
      </c>
      <c r="M113" s="1" t="str">
        <f t="shared" si="1"/>
        <v/>
      </c>
      <c r="N113" s="1">
        <v>0.69624543500000002</v>
      </c>
      <c r="O113">
        <v>26</v>
      </c>
      <c r="P113" s="28">
        <v>9.5239810000000008E-3</v>
      </c>
    </row>
    <row r="114" spans="1:16" x14ac:dyDescent="0.35">
      <c r="A114">
        <v>3</v>
      </c>
      <c r="B114">
        <v>40</v>
      </c>
      <c r="C114">
        <v>1000</v>
      </c>
      <c r="D114">
        <v>3</v>
      </c>
      <c r="E114" s="29">
        <v>29892.08914</v>
      </c>
      <c r="F114" s="29">
        <v>5000</v>
      </c>
      <c r="G114" s="29">
        <v>10206.489970000001</v>
      </c>
      <c r="H114" s="29">
        <v>8406.3506280000001</v>
      </c>
      <c r="I114" s="29">
        <v>4641.3474249999999</v>
      </c>
      <c r="J114" s="29">
        <v>582.49031109999999</v>
      </c>
      <c r="K114" s="29">
        <v>1055.410807</v>
      </c>
      <c r="L114">
        <v>5</v>
      </c>
      <c r="M114" s="1">
        <f t="shared" si="1"/>
        <v>0.29985019258354473</v>
      </c>
      <c r="N114" s="1">
        <v>0.79322743399999995</v>
      </c>
      <c r="O114">
        <v>34</v>
      </c>
      <c r="P114" s="28">
        <v>9.9230180000000005E-3</v>
      </c>
    </row>
    <row r="115" spans="1:16" x14ac:dyDescent="0.35">
      <c r="A115">
        <v>3</v>
      </c>
      <c r="B115">
        <v>40</v>
      </c>
      <c r="C115">
        <v>2000</v>
      </c>
      <c r="D115">
        <v>1</v>
      </c>
      <c r="E115" s="29">
        <v>24151.31897</v>
      </c>
      <c r="F115" s="29">
        <v>4000</v>
      </c>
      <c r="G115" s="29">
        <v>9166.0425899999991</v>
      </c>
      <c r="H115" s="29">
        <v>8261.7772249999998</v>
      </c>
      <c r="I115" s="29">
        <v>1471.633859</v>
      </c>
      <c r="J115" s="29">
        <v>582.49031109999999</v>
      </c>
      <c r="K115" s="29">
        <v>669.37498370000003</v>
      </c>
      <c r="L115">
        <v>2</v>
      </c>
      <c r="M115" s="1" t="str">
        <f t="shared" si="1"/>
        <v/>
      </c>
      <c r="N115" s="1">
        <v>0.77958541599999998</v>
      </c>
      <c r="O115">
        <v>82</v>
      </c>
      <c r="P115" s="28">
        <v>7.6295579999999998E-3</v>
      </c>
    </row>
    <row r="116" spans="1:16" x14ac:dyDescent="0.35">
      <c r="A116">
        <v>3</v>
      </c>
      <c r="B116">
        <v>40</v>
      </c>
      <c r="C116">
        <v>2000</v>
      </c>
      <c r="D116">
        <v>2</v>
      </c>
      <c r="E116" s="29">
        <v>24157.093560000001</v>
      </c>
      <c r="F116" s="29">
        <v>4000</v>
      </c>
      <c r="G116" s="29">
        <v>9246.6877779999995</v>
      </c>
      <c r="H116" s="29">
        <v>8218.0730700000004</v>
      </c>
      <c r="I116" s="29">
        <v>1449.2935500000001</v>
      </c>
      <c r="J116" s="29">
        <v>582.49031109999999</v>
      </c>
      <c r="K116" s="29">
        <v>660.54885190000005</v>
      </c>
      <c r="L116">
        <v>2</v>
      </c>
      <c r="M116" s="1" t="str">
        <f t="shared" si="1"/>
        <v/>
      </c>
      <c r="N116" s="1">
        <v>0.77546146999999999</v>
      </c>
      <c r="O116">
        <v>39</v>
      </c>
      <c r="P116" s="28">
        <v>9.2820709999999994E-3</v>
      </c>
    </row>
    <row r="117" spans="1:16" x14ac:dyDescent="0.35">
      <c r="A117">
        <v>3</v>
      </c>
      <c r="B117">
        <v>40</v>
      </c>
      <c r="C117">
        <v>2000</v>
      </c>
      <c r="D117">
        <v>3</v>
      </c>
      <c r="E117" s="29">
        <v>33354.294900000001</v>
      </c>
      <c r="F117" s="29">
        <v>6000</v>
      </c>
      <c r="G117" s="29">
        <v>13177.248600000001</v>
      </c>
      <c r="H117" s="29">
        <v>9160.1383999999998</v>
      </c>
      <c r="I117" s="29">
        <v>3613.4958959999999</v>
      </c>
      <c r="J117" s="29">
        <v>582.49031109999999</v>
      </c>
      <c r="K117" s="29">
        <v>820.92169679999995</v>
      </c>
      <c r="L117">
        <v>3</v>
      </c>
      <c r="M117" s="1">
        <f t="shared" si="1"/>
        <v>0.30955514468030482</v>
      </c>
      <c r="N117" s="1">
        <v>0.86435522399999998</v>
      </c>
      <c r="O117">
        <v>26</v>
      </c>
      <c r="P117" s="28">
        <v>9.2350309999999994E-3</v>
      </c>
    </row>
    <row r="118" spans="1:16" x14ac:dyDescent="0.35">
      <c r="A118">
        <v>3</v>
      </c>
      <c r="B118">
        <v>40</v>
      </c>
      <c r="C118">
        <v>4000</v>
      </c>
      <c r="D118">
        <v>1</v>
      </c>
      <c r="E118" s="29">
        <v>27250.887449999998</v>
      </c>
      <c r="F118" s="29">
        <v>4000</v>
      </c>
      <c r="G118" s="29">
        <v>11985.058000000001</v>
      </c>
      <c r="H118" s="29">
        <v>9164.7724230000003</v>
      </c>
      <c r="I118" s="29">
        <v>1044.271395</v>
      </c>
      <c r="J118" s="29">
        <v>582.49031109999999</v>
      </c>
      <c r="K118" s="29">
        <v>474.29532130000001</v>
      </c>
      <c r="L118">
        <v>1</v>
      </c>
      <c r="M118" s="1" t="str">
        <f t="shared" si="1"/>
        <v/>
      </c>
      <c r="N118" s="1">
        <v>0.86479249300000005</v>
      </c>
      <c r="O118">
        <v>9</v>
      </c>
      <c r="P118" s="28">
        <v>8.8934949999999995E-3</v>
      </c>
    </row>
    <row r="119" spans="1:16" x14ac:dyDescent="0.35">
      <c r="A119">
        <v>3</v>
      </c>
      <c r="B119">
        <v>40</v>
      </c>
      <c r="C119">
        <v>4000</v>
      </c>
      <c r="D119">
        <v>2</v>
      </c>
      <c r="E119" s="29">
        <v>27423.218850000001</v>
      </c>
      <c r="F119" s="29">
        <v>4000</v>
      </c>
      <c r="G119" s="29">
        <v>12153.850640000001</v>
      </c>
      <c r="H119" s="29">
        <v>9169.6716710000001</v>
      </c>
      <c r="I119" s="29">
        <v>1042.899555</v>
      </c>
      <c r="J119" s="29">
        <v>582.49031109999999</v>
      </c>
      <c r="K119" s="29">
        <v>474.30666930000001</v>
      </c>
      <c r="L119">
        <v>1</v>
      </c>
      <c r="M119" s="1" t="str">
        <f t="shared" si="1"/>
        <v/>
      </c>
      <c r="N119" s="1">
        <v>0.865254788</v>
      </c>
      <c r="O119">
        <v>21</v>
      </c>
      <c r="P119" s="28">
        <v>5.2651130000000001E-3</v>
      </c>
    </row>
    <row r="120" spans="1:16" x14ac:dyDescent="0.35">
      <c r="A120">
        <v>3</v>
      </c>
      <c r="B120">
        <v>40</v>
      </c>
      <c r="C120">
        <v>4000</v>
      </c>
      <c r="D120">
        <v>3</v>
      </c>
      <c r="E120" s="29">
        <v>38385.916499999999</v>
      </c>
      <c r="F120" s="29">
        <v>8000</v>
      </c>
      <c r="G120" s="29">
        <v>16497.458930000001</v>
      </c>
      <c r="H120" s="29">
        <v>9687.5891449999999</v>
      </c>
      <c r="I120" s="29">
        <v>2947.8427860000002</v>
      </c>
      <c r="J120" s="29">
        <v>582.49031109999999</v>
      </c>
      <c r="K120" s="29">
        <v>670.5353255</v>
      </c>
      <c r="L120">
        <v>2</v>
      </c>
      <c r="M120" s="1">
        <f t="shared" si="1"/>
        <v>0.29791414807268646</v>
      </c>
      <c r="N120" s="1">
        <v>0.91412573900000005</v>
      </c>
      <c r="O120">
        <v>33</v>
      </c>
      <c r="P120" s="28">
        <v>8.4866330000000004E-3</v>
      </c>
    </row>
    <row r="121" spans="1:16" x14ac:dyDescent="0.35">
      <c r="A121">
        <v>3</v>
      </c>
      <c r="B121">
        <v>40</v>
      </c>
      <c r="C121">
        <v>8000</v>
      </c>
      <c r="D121">
        <v>1</v>
      </c>
      <c r="E121" s="29">
        <v>31250.884010000002</v>
      </c>
      <c r="F121" s="29">
        <v>8000</v>
      </c>
      <c r="G121" s="29">
        <v>11985.058000000001</v>
      </c>
      <c r="H121" s="29">
        <v>9164.7724230000003</v>
      </c>
      <c r="I121" s="29">
        <v>1044.2702509999999</v>
      </c>
      <c r="J121" s="29">
        <v>582.49031109999999</v>
      </c>
      <c r="K121" s="29">
        <v>474.29301939999999</v>
      </c>
      <c r="L121">
        <v>1</v>
      </c>
      <c r="M121" s="1" t="str">
        <f t="shared" si="1"/>
        <v/>
      </c>
      <c r="N121" s="1">
        <v>0.86479249300000005</v>
      </c>
      <c r="O121">
        <v>9</v>
      </c>
      <c r="P121" s="28">
        <v>7.0853749999999997E-3</v>
      </c>
    </row>
    <row r="122" spans="1:16" x14ac:dyDescent="0.35">
      <c r="A122">
        <v>3</v>
      </c>
      <c r="B122">
        <v>40</v>
      </c>
      <c r="C122">
        <v>8000</v>
      </c>
      <c r="D122">
        <v>2</v>
      </c>
      <c r="E122" s="29">
        <v>31423.202809999999</v>
      </c>
      <c r="F122" s="29">
        <v>8000</v>
      </c>
      <c r="G122" s="29">
        <v>12153.850640000001</v>
      </c>
      <c r="H122" s="29">
        <v>9169.6716710000001</v>
      </c>
      <c r="I122" s="29">
        <v>1042.8943139999999</v>
      </c>
      <c r="J122" s="29">
        <v>582.49031109999999</v>
      </c>
      <c r="K122" s="29">
        <v>474.29587120000002</v>
      </c>
      <c r="L122">
        <v>1</v>
      </c>
      <c r="M122" s="1" t="str">
        <f t="shared" si="1"/>
        <v/>
      </c>
      <c r="N122" s="1">
        <v>0.865254788</v>
      </c>
      <c r="O122">
        <v>10</v>
      </c>
      <c r="P122" s="28">
        <v>5.9847879999999996E-3</v>
      </c>
    </row>
    <row r="123" spans="1:16" x14ac:dyDescent="0.35">
      <c r="A123">
        <v>3</v>
      </c>
      <c r="B123">
        <v>40</v>
      </c>
      <c r="C123">
        <v>8000</v>
      </c>
      <c r="D123">
        <v>3</v>
      </c>
      <c r="E123" s="29">
        <v>43994.644319999999</v>
      </c>
      <c r="F123" s="29">
        <v>8000</v>
      </c>
      <c r="G123" s="29">
        <v>22596.127059999999</v>
      </c>
      <c r="H123" s="29">
        <v>10254.558870000001</v>
      </c>
      <c r="I123" s="29">
        <v>2087.1695359999999</v>
      </c>
      <c r="J123" s="29">
        <v>582.49031109999999</v>
      </c>
      <c r="K123" s="29">
        <v>474.29853839999998</v>
      </c>
      <c r="L123">
        <v>1</v>
      </c>
      <c r="M123" s="1">
        <f t="shared" si="1"/>
        <v>0.29804092006393906</v>
      </c>
      <c r="N123" s="1">
        <v>0.967625285</v>
      </c>
      <c r="O123">
        <v>17</v>
      </c>
      <c r="P123" s="28">
        <v>4.8223229999999999E-3</v>
      </c>
    </row>
    <row r="124" spans="1:16" x14ac:dyDescent="0.35">
      <c r="A124">
        <v>3</v>
      </c>
      <c r="B124">
        <v>70</v>
      </c>
      <c r="C124">
        <v>1000</v>
      </c>
      <c r="D124">
        <v>1</v>
      </c>
      <c r="E124" s="29">
        <v>21320.835340000001</v>
      </c>
      <c r="F124" s="29">
        <v>3000</v>
      </c>
      <c r="G124" s="29">
        <v>7535.097143</v>
      </c>
      <c r="H124" s="29">
        <v>7575.4454820000001</v>
      </c>
      <c r="I124" s="29">
        <v>1806.634307</v>
      </c>
      <c r="J124" s="29">
        <v>582.49031109999999</v>
      </c>
      <c r="K124" s="29">
        <v>821.16809260000002</v>
      </c>
      <c r="L124">
        <v>3</v>
      </c>
      <c r="M124" s="1" t="str">
        <f t="shared" si="1"/>
        <v/>
      </c>
      <c r="N124" s="1">
        <v>0.53435016999999996</v>
      </c>
      <c r="O124">
        <v>75</v>
      </c>
      <c r="P124" s="28">
        <v>4.2929220000000002E-3</v>
      </c>
    </row>
    <row r="125" spans="1:16" x14ac:dyDescent="0.35">
      <c r="A125">
        <v>3</v>
      </c>
      <c r="B125">
        <v>70</v>
      </c>
      <c r="C125">
        <v>1000</v>
      </c>
      <c r="D125">
        <v>2</v>
      </c>
      <c r="E125" s="29">
        <v>21249.780770000001</v>
      </c>
      <c r="F125" s="29">
        <v>3000</v>
      </c>
      <c r="G125" s="29">
        <v>7499.1000469999999</v>
      </c>
      <c r="H125" s="29">
        <v>7541.612185</v>
      </c>
      <c r="I125" s="29">
        <v>1805.351437</v>
      </c>
      <c r="J125" s="29">
        <v>582.49031109999999</v>
      </c>
      <c r="K125" s="29">
        <v>821.22679389999996</v>
      </c>
      <c r="L125">
        <v>3</v>
      </c>
      <c r="M125" s="1" t="str">
        <f t="shared" si="1"/>
        <v/>
      </c>
      <c r="N125" s="1">
        <v>0.531963666</v>
      </c>
      <c r="O125">
        <v>47</v>
      </c>
      <c r="P125" s="28">
        <v>9.8943550000000005E-3</v>
      </c>
    </row>
    <row r="126" spans="1:16" x14ac:dyDescent="0.35">
      <c r="A126">
        <v>3</v>
      </c>
      <c r="B126">
        <v>70</v>
      </c>
      <c r="C126">
        <v>1000</v>
      </c>
      <c r="D126">
        <v>3</v>
      </c>
      <c r="E126" s="29">
        <v>29540.426019999999</v>
      </c>
      <c r="F126" s="29">
        <v>4000</v>
      </c>
      <c r="G126" s="29">
        <v>10040.384690000001</v>
      </c>
      <c r="H126" s="29">
        <v>9819.8925949999993</v>
      </c>
      <c r="I126" s="29">
        <v>4154.5653080000002</v>
      </c>
      <c r="J126" s="29">
        <v>582.49031109999999</v>
      </c>
      <c r="K126" s="29">
        <v>943.0931061</v>
      </c>
      <c r="L126">
        <v>4</v>
      </c>
      <c r="M126" s="1">
        <f t="shared" si="1"/>
        <v>0.30608413221764863</v>
      </c>
      <c r="N126" s="1">
        <v>0.69266702400000002</v>
      </c>
      <c r="O126">
        <v>150</v>
      </c>
      <c r="P126" s="28">
        <v>5.1737770000000001E-3</v>
      </c>
    </row>
    <row r="127" spans="1:16" x14ac:dyDescent="0.35">
      <c r="A127">
        <v>3</v>
      </c>
      <c r="B127">
        <v>70</v>
      </c>
      <c r="C127">
        <v>2000</v>
      </c>
      <c r="D127">
        <v>1</v>
      </c>
      <c r="E127" s="29">
        <v>24015.811610000001</v>
      </c>
      <c r="F127" s="29">
        <v>4000</v>
      </c>
      <c r="G127" s="29">
        <v>8689.3094309999997</v>
      </c>
      <c r="H127" s="29">
        <v>8642.6988569999994</v>
      </c>
      <c r="I127" s="29">
        <v>1443.663153</v>
      </c>
      <c r="J127" s="29">
        <v>582.49031109999999</v>
      </c>
      <c r="K127" s="29">
        <v>657.64986139999996</v>
      </c>
      <c r="L127">
        <v>2</v>
      </c>
      <c r="M127" s="1" t="str">
        <f t="shared" si="1"/>
        <v/>
      </c>
      <c r="N127" s="1">
        <v>0.60963115800000001</v>
      </c>
      <c r="O127">
        <v>26</v>
      </c>
      <c r="P127" s="28">
        <v>9.8329569999999998E-3</v>
      </c>
    </row>
    <row r="128" spans="1:16" x14ac:dyDescent="0.35">
      <c r="A128">
        <v>3</v>
      </c>
      <c r="B128">
        <v>70</v>
      </c>
      <c r="C128">
        <v>2000</v>
      </c>
      <c r="D128">
        <v>2</v>
      </c>
      <c r="E128" s="29">
        <v>24217.4054</v>
      </c>
      <c r="F128" s="29">
        <v>6000</v>
      </c>
      <c r="G128" s="29">
        <v>7485.1303260000004</v>
      </c>
      <c r="H128" s="29">
        <v>7526.3359730000002</v>
      </c>
      <c r="I128" s="29">
        <v>1803.8779790000001</v>
      </c>
      <c r="J128" s="29">
        <v>582.49031109999999</v>
      </c>
      <c r="K128" s="29">
        <v>819.57081189999997</v>
      </c>
      <c r="L128">
        <v>3</v>
      </c>
      <c r="M128" s="1" t="str">
        <f t="shared" si="1"/>
        <v/>
      </c>
      <c r="N128" s="1">
        <v>0.53088612599999996</v>
      </c>
      <c r="O128">
        <v>34</v>
      </c>
      <c r="P128" s="28">
        <v>9.1122800000000004E-3</v>
      </c>
    </row>
    <row r="129" spans="1:16" x14ac:dyDescent="0.35">
      <c r="A129">
        <v>3</v>
      </c>
      <c r="B129">
        <v>70</v>
      </c>
      <c r="C129">
        <v>2000</v>
      </c>
      <c r="D129">
        <v>3</v>
      </c>
      <c r="E129" s="29">
        <v>32721.712930000002</v>
      </c>
      <c r="F129" s="29">
        <v>6000</v>
      </c>
      <c r="G129" s="29">
        <v>11189.38149</v>
      </c>
      <c r="H129" s="29">
        <v>10515.42353</v>
      </c>
      <c r="I129" s="29">
        <v>3613.4958959999999</v>
      </c>
      <c r="J129" s="29">
        <v>582.49031109999999</v>
      </c>
      <c r="K129" s="29">
        <v>820.92169679999995</v>
      </c>
      <c r="L129">
        <v>3</v>
      </c>
      <c r="M129" s="1">
        <f t="shared" si="1"/>
        <v>0.32159381110291813</v>
      </c>
      <c r="N129" s="1">
        <v>0.741727778</v>
      </c>
      <c r="O129">
        <v>32</v>
      </c>
      <c r="P129" s="28">
        <v>8.8950330000000001E-3</v>
      </c>
    </row>
    <row r="130" spans="1:16" x14ac:dyDescent="0.35">
      <c r="A130">
        <v>3</v>
      </c>
      <c r="B130">
        <v>70</v>
      </c>
      <c r="C130">
        <v>4000</v>
      </c>
      <c r="D130">
        <v>1</v>
      </c>
      <c r="E130" s="29">
        <v>26820.789000000001</v>
      </c>
      <c r="F130" s="29">
        <v>4000</v>
      </c>
      <c r="G130" s="29">
        <v>10536.34634</v>
      </c>
      <c r="H130" s="29">
        <v>10183.388499999999</v>
      </c>
      <c r="I130" s="29">
        <v>1044.2704679999999</v>
      </c>
      <c r="J130" s="29">
        <v>582.49031109999999</v>
      </c>
      <c r="K130" s="29">
        <v>474.29338030000002</v>
      </c>
      <c r="L130">
        <v>1</v>
      </c>
      <c r="M130" s="1" t="str">
        <f t="shared" si="1"/>
        <v/>
      </c>
      <c r="N130" s="1">
        <v>0.71830698100000001</v>
      </c>
      <c r="O130">
        <v>20</v>
      </c>
      <c r="P130" s="28">
        <v>9.4427000000000002E-7</v>
      </c>
    </row>
    <row r="131" spans="1:16" x14ac:dyDescent="0.35">
      <c r="A131">
        <v>3</v>
      </c>
      <c r="B131">
        <v>70</v>
      </c>
      <c r="C131">
        <v>4000</v>
      </c>
      <c r="D131">
        <v>2</v>
      </c>
      <c r="E131" s="29">
        <v>26966.484380000002</v>
      </c>
      <c r="F131" s="29">
        <v>4000</v>
      </c>
      <c r="G131" s="29">
        <v>10824.311309999999</v>
      </c>
      <c r="H131" s="29">
        <v>10042.48358</v>
      </c>
      <c r="I131" s="29">
        <v>1042.8972470000001</v>
      </c>
      <c r="J131" s="29">
        <v>582.49031109999999</v>
      </c>
      <c r="K131" s="29">
        <v>474.30193279999997</v>
      </c>
      <c r="L131">
        <v>1</v>
      </c>
      <c r="M131" s="1" t="str">
        <f t="shared" si="1"/>
        <v/>
      </c>
      <c r="N131" s="1">
        <v>0.70836795299999999</v>
      </c>
      <c r="O131">
        <v>13</v>
      </c>
      <c r="P131" s="28">
        <v>4.6976659999999996E-3</v>
      </c>
    </row>
    <row r="132" spans="1:16" x14ac:dyDescent="0.35">
      <c r="A132">
        <v>3</v>
      </c>
      <c r="B132">
        <v>70</v>
      </c>
      <c r="C132">
        <v>4000</v>
      </c>
      <c r="D132">
        <v>3</v>
      </c>
      <c r="E132" s="29">
        <v>37311.2045</v>
      </c>
      <c r="F132" s="29">
        <v>8000</v>
      </c>
      <c r="G132" s="29">
        <v>13602.546259999999</v>
      </c>
      <c r="H132" s="29">
        <v>11517.280129999999</v>
      </c>
      <c r="I132" s="29">
        <v>2939.3349739999999</v>
      </c>
      <c r="J132" s="29">
        <v>582.49031109999999</v>
      </c>
      <c r="K132" s="29">
        <v>669.55282950000003</v>
      </c>
      <c r="L132">
        <v>2</v>
      </c>
      <c r="M132" s="1">
        <f t="shared" ref="M132:M195" si="2">IF($D132=3,(SUMIFS($E:$E,$A:$A,$A132,$B:$B,$B132,$C:$C,$C132,$D:$D,1)+SUMIFS($E:$E,$A:$A,$A132,$B:$B,$B132,$C:$C,$C132,$D:$D,2)-$E132)/(SUMIFS($E:$E,$A:$A,$A132,$B:$B,$B132,$C:$C,$C132,$D:$D,1)+SUMIFS($E:$E,$A:$A,$A132,$B:$B,$B132,$C:$C,$C132,$D:$D,2)),"")</f>
        <v>0.30631909454860712</v>
      </c>
      <c r="N132" s="1">
        <v>0.81239586600000002</v>
      </c>
      <c r="O132">
        <v>24</v>
      </c>
      <c r="P132" s="28">
        <v>5.8459599999999999E-3</v>
      </c>
    </row>
    <row r="133" spans="1:16" x14ac:dyDescent="0.35">
      <c r="A133">
        <v>3</v>
      </c>
      <c r="B133">
        <v>70</v>
      </c>
      <c r="C133">
        <v>8000</v>
      </c>
      <c r="D133">
        <v>1</v>
      </c>
      <c r="E133" s="29">
        <v>30844.636149999998</v>
      </c>
      <c r="F133" s="29">
        <v>8000</v>
      </c>
      <c r="G133" s="29">
        <v>10600.90516</v>
      </c>
      <c r="H133" s="29">
        <v>10142.67749</v>
      </c>
      <c r="I133" s="29">
        <v>1044.2702420000001</v>
      </c>
      <c r="J133" s="29">
        <v>582.49031109999999</v>
      </c>
      <c r="K133" s="29">
        <v>474.29295020000001</v>
      </c>
      <c r="L133">
        <v>1</v>
      </c>
      <c r="M133" s="1" t="str">
        <f t="shared" si="2"/>
        <v/>
      </c>
      <c r="N133" s="1">
        <v>0.715435343</v>
      </c>
      <c r="O133">
        <v>11</v>
      </c>
      <c r="P133" s="28">
        <v>8.4403689999999996E-3</v>
      </c>
    </row>
    <row r="134" spans="1:16" x14ac:dyDescent="0.35">
      <c r="A134">
        <v>3</v>
      </c>
      <c r="B134">
        <v>70</v>
      </c>
      <c r="C134">
        <v>8000</v>
      </c>
      <c r="D134">
        <v>2</v>
      </c>
      <c r="E134" s="29">
        <v>30966.470549999998</v>
      </c>
      <c r="F134" s="29">
        <v>8000</v>
      </c>
      <c r="G134" s="29">
        <v>10824.311309999999</v>
      </c>
      <c r="H134" s="29">
        <v>10042.48358</v>
      </c>
      <c r="I134" s="29">
        <v>1042.8926240000001</v>
      </c>
      <c r="J134" s="29">
        <v>582.49031109999999</v>
      </c>
      <c r="K134" s="29">
        <v>474.29272520000001</v>
      </c>
      <c r="L134">
        <v>1</v>
      </c>
      <c r="M134" s="1" t="str">
        <f t="shared" si="2"/>
        <v/>
      </c>
      <c r="N134" s="1">
        <v>0.70836795299999999</v>
      </c>
      <c r="O134">
        <v>9</v>
      </c>
      <c r="P134" s="28">
        <v>8.2136640000000007E-3</v>
      </c>
    </row>
    <row r="135" spans="1:16" x14ac:dyDescent="0.35">
      <c r="A135">
        <v>3</v>
      </c>
      <c r="B135">
        <v>70</v>
      </c>
      <c r="C135">
        <v>8000</v>
      </c>
      <c r="D135">
        <v>3</v>
      </c>
      <c r="E135" s="29">
        <v>41566.828780000003</v>
      </c>
      <c r="F135" s="29">
        <v>8000</v>
      </c>
      <c r="G135" s="29">
        <v>17563.959330000002</v>
      </c>
      <c r="H135" s="29">
        <v>12858.923720000001</v>
      </c>
      <c r="I135" s="29">
        <v>2087.1627100000001</v>
      </c>
      <c r="J135" s="29">
        <v>582.49031109999999</v>
      </c>
      <c r="K135" s="29">
        <v>474.29270989999998</v>
      </c>
      <c r="L135">
        <v>1</v>
      </c>
      <c r="M135" s="1">
        <f t="shared" si="2"/>
        <v>0.32751845098414967</v>
      </c>
      <c r="N135" s="1">
        <v>0.90703155199999996</v>
      </c>
      <c r="O135">
        <v>7</v>
      </c>
      <c r="P135" s="28">
        <v>9.3125540000000007E-3</v>
      </c>
    </row>
    <row r="136" spans="1:16" x14ac:dyDescent="0.35">
      <c r="A136">
        <v>3</v>
      </c>
      <c r="B136">
        <v>100</v>
      </c>
      <c r="C136">
        <v>1000</v>
      </c>
      <c r="D136">
        <v>1</v>
      </c>
      <c r="E136" s="29">
        <v>21407.772860000001</v>
      </c>
      <c r="F136" s="29">
        <v>3000</v>
      </c>
      <c r="G136" s="29">
        <v>7580.6221249999999</v>
      </c>
      <c r="H136" s="29">
        <v>7615.9318320000002</v>
      </c>
      <c r="I136" s="29">
        <v>1807.8142559999999</v>
      </c>
      <c r="J136" s="29">
        <v>582.49031109999999</v>
      </c>
      <c r="K136" s="29">
        <v>820.91433419999998</v>
      </c>
      <c r="L136">
        <v>3</v>
      </c>
      <c r="M136" s="1" t="str">
        <f t="shared" si="2"/>
        <v/>
      </c>
      <c r="N136" s="1">
        <v>0.29247383999999998</v>
      </c>
      <c r="O136">
        <v>31</v>
      </c>
      <c r="P136" s="28">
        <v>8.3620810000000004E-3</v>
      </c>
    </row>
    <row r="137" spans="1:16" x14ac:dyDescent="0.35">
      <c r="A137">
        <v>3</v>
      </c>
      <c r="B137">
        <v>100</v>
      </c>
      <c r="C137">
        <v>1000</v>
      </c>
      <c r="D137">
        <v>2</v>
      </c>
      <c r="E137" s="29">
        <v>21279.373510000001</v>
      </c>
      <c r="F137" s="29">
        <v>3000</v>
      </c>
      <c r="G137" s="29">
        <v>7515.7571289999996</v>
      </c>
      <c r="H137" s="29">
        <v>7559.3931599999996</v>
      </c>
      <c r="I137" s="29">
        <v>1803.6015809999999</v>
      </c>
      <c r="J137" s="29">
        <v>582.49031109999999</v>
      </c>
      <c r="K137" s="29">
        <v>818.13132810000002</v>
      </c>
      <c r="L137">
        <v>3</v>
      </c>
      <c r="M137" s="1" t="str">
        <f t="shared" si="2"/>
        <v/>
      </c>
      <c r="N137" s="1">
        <v>0.290302591</v>
      </c>
      <c r="O137">
        <v>25</v>
      </c>
      <c r="P137" s="28">
        <v>8.8275569999999998E-3</v>
      </c>
    </row>
    <row r="138" spans="1:16" x14ac:dyDescent="0.35">
      <c r="A138">
        <v>3</v>
      </c>
      <c r="B138">
        <v>100</v>
      </c>
      <c r="C138">
        <v>1000</v>
      </c>
      <c r="D138">
        <v>3</v>
      </c>
      <c r="E138" s="29">
        <v>29625.29754</v>
      </c>
      <c r="F138" s="29">
        <v>4000</v>
      </c>
      <c r="G138" s="29">
        <v>9934.2064279999995</v>
      </c>
      <c r="H138" s="29">
        <v>10019.97784</v>
      </c>
      <c r="I138" s="29">
        <v>4146.6711340000002</v>
      </c>
      <c r="J138" s="29">
        <v>582.49031109999999</v>
      </c>
      <c r="K138" s="29">
        <v>941.95182339999997</v>
      </c>
      <c r="L138">
        <v>4</v>
      </c>
      <c r="M138" s="1">
        <f t="shared" si="2"/>
        <v>0.3059902087804986</v>
      </c>
      <c r="N138" s="1">
        <v>0.38479616900000002</v>
      </c>
      <c r="O138">
        <v>167</v>
      </c>
      <c r="P138" s="28">
        <v>9.1986749999999999E-3</v>
      </c>
    </row>
    <row r="139" spans="1:16" x14ac:dyDescent="0.35">
      <c r="A139">
        <v>3</v>
      </c>
      <c r="B139">
        <v>100</v>
      </c>
      <c r="C139">
        <v>2000</v>
      </c>
      <c r="D139">
        <v>1</v>
      </c>
      <c r="E139" s="29">
        <v>24024.614529999999</v>
      </c>
      <c r="F139" s="29">
        <v>4000</v>
      </c>
      <c r="G139" s="29">
        <v>8641.4999700000008</v>
      </c>
      <c r="H139" s="29">
        <v>8667.5503410000001</v>
      </c>
      <c r="I139" s="29">
        <v>1466.549313</v>
      </c>
      <c r="J139" s="29">
        <v>582.49031109999999</v>
      </c>
      <c r="K139" s="29">
        <v>666.52458939999997</v>
      </c>
      <c r="L139">
        <v>2</v>
      </c>
      <c r="M139" s="1" t="str">
        <f t="shared" si="2"/>
        <v/>
      </c>
      <c r="N139" s="1">
        <v>0.332859036</v>
      </c>
      <c r="O139">
        <v>50</v>
      </c>
      <c r="P139" s="28">
        <v>9.4845559999999999E-3</v>
      </c>
    </row>
    <row r="140" spans="1:16" x14ac:dyDescent="0.35">
      <c r="A140">
        <v>3</v>
      </c>
      <c r="B140">
        <v>100</v>
      </c>
      <c r="C140">
        <v>2000</v>
      </c>
      <c r="D140">
        <v>2</v>
      </c>
      <c r="E140" s="29">
        <v>24011.298510000001</v>
      </c>
      <c r="F140" s="29">
        <v>4000</v>
      </c>
      <c r="G140" s="29">
        <v>8645.9719010000008</v>
      </c>
      <c r="H140" s="29">
        <v>8678.9995130000007</v>
      </c>
      <c r="I140" s="29">
        <v>1446.187576</v>
      </c>
      <c r="J140" s="29">
        <v>582.49031109999999</v>
      </c>
      <c r="K140" s="29">
        <v>657.64920789999996</v>
      </c>
      <c r="L140">
        <v>2</v>
      </c>
      <c r="M140" s="1" t="str">
        <f t="shared" si="2"/>
        <v/>
      </c>
      <c r="N140" s="1">
        <v>0.33329871799999999</v>
      </c>
      <c r="O140">
        <v>64</v>
      </c>
      <c r="P140" s="28">
        <v>9.4374070000000001E-3</v>
      </c>
    </row>
    <row r="141" spans="1:16" x14ac:dyDescent="0.35">
      <c r="A141">
        <v>3</v>
      </c>
      <c r="B141">
        <v>100</v>
      </c>
      <c r="C141">
        <v>2000</v>
      </c>
      <c r="D141">
        <v>3</v>
      </c>
      <c r="E141" s="29">
        <v>32622.436860000002</v>
      </c>
      <c r="F141" s="29">
        <v>6000</v>
      </c>
      <c r="G141" s="29">
        <v>10774.579890000001</v>
      </c>
      <c r="H141" s="29">
        <v>10837.322169999999</v>
      </c>
      <c r="I141" s="29">
        <v>3608.9547149999999</v>
      </c>
      <c r="J141" s="29">
        <v>582.49031109999999</v>
      </c>
      <c r="K141" s="29">
        <v>819.08977879999998</v>
      </c>
      <c r="L141">
        <v>3</v>
      </c>
      <c r="M141" s="1">
        <f t="shared" si="2"/>
        <v>0.32087401289041884</v>
      </c>
      <c r="N141" s="1">
        <v>0.41618455900000001</v>
      </c>
      <c r="O141">
        <v>71</v>
      </c>
      <c r="P141" s="28">
        <v>9.4345969999999994E-3</v>
      </c>
    </row>
    <row r="142" spans="1:16" x14ac:dyDescent="0.35">
      <c r="A142">
        <v>3</v>
      </c>
      <c r="B142">
        <v>100</v>
      </c>
      <c r="C142">
        <v>4000</v>
      </c>
      <c r="D142">
        <v>1</v>
      </c>
      <c r="E142" s="29">
        <v>26802.526030000001</v>
      </c>
      <c r="F142" s="29">
        <v>4000</v>
      </c>
      <c r="G142" s="29">
        <v>10344.09569</v>
      </c>
      <c r="H142" s="29">
        <v>10357.37161</v>
      </c>
      <c r="I142" s="29">
        <v>1044.271962</v>
      </c>
      <c r="J142" s="29">
        <v>582.49031109999999</v>
      </c>
      <c r="K142" s="29">
        <v>474.29646079999998</v>
      </c>
      <c r="L142">
        <v>1</v>
      </c>
      <c r="M142" s="1" t="str">
        <f t="shared" si="2"/>
        <v/>
      </c>
      <c r="N142" s="1">
        <v>0.39775306700000002</v>
      </c>
      <c r="O142">
        <v>14</v>
      </c>
      <c r="P142" s="28">
        <v>6.8515349999999997E-3</v>
      </c>
    </row>
    <row r="143" spans="1:16" x14ac:dyDescent="0.35">
      <c r="A143">
        <v>3</v>
      </c>
      <c r="B143">
        <v>100</v>
      </c>
      <c r="C143">
        <v>4000</v>
      </c>
      <c r="D143">
        <v>2</v>
      </c>
      <c r="E143" s="29">
        <v>26856.420859999998</v>
      </c>
      <c r="F143" s="29">
        <v>4000</v>
      </c>
      <c r="G143" s="29">
        <v>10370.62593</v>
      </c>
      <c r="H143" s="29">
        <v>10386.11787</v>
      </c>
      <c r="I143" s="29">
        <v>1042.8930949999999</v>
      </c>
      <c r="J143" s="29">
        <v>582.49031109999999</v>
      </c>
      <c r="K143" s="29">
        <v>474.29365150000001</v>
      </c>
      <c r="L143">
        <v>1</v>
      </c>
      <c r="M143" s="1" t="str">
        <f t="shared" si="2"/>
        <v/>
      </c>
      <c r="N143" s="1">
        <v>0.39885700699999999</v>
      </c>
      <c r="O143">
        <v>15</v>
      </c>
      <c r="P143" s="28">
        <v>7.6439309999999996E-3</v>
      </c>
    </row>
    <row r="144" spans="1:16" x14ac:dyDescent="0.35">
      <c r="A144">
        <v>3</v>
      </c>
      <c r="B144">
        <v>100</v>
      </c>
      <c r="C144">
        <v>4000</v>
      </c>
      <c r="D144">
        <v>3</v>
      </c>
      <c r="E144" s="29">
        <v>36742.107470000003</v>
      </c>
      <c r="F144" s="29">
        <v>4000</v>
      </c>
      <c r="G144" s="29">
        <v>14788.62744</v>
      </c>
      <c r="H144" s="29">
        <v>14809.51404</v>
      </c>
      <c r="I144" s="29">
        <v>2087.1730510000002</v>
      </c>
      <c r="J144" s="29">
        <v>582.49031109999999</v>
      </c>
      <c r="K144" s="29">
        <v>474.30263000000002</v>
      </c>
      <c r="L144">
        <v>1</v>
      </c>
      <c r="M144" s="1">
        <f t="shared" si="2"/>
        <v>0.31526596030069792</v>
      </c>
      <c r="N144" s="1">
        <v>0.56872823100000003</v>
      </c>
      <c r="O144">
        <v>76</v>
      </c>
      <c r="P144" s="28">
        <v>9.5321959999999997E-3</v>
      </c>
    </row>
    <row r="145" spans="1:16" x14ac:dyDescent="0.35">
      <c r="A145">
        <v>3</v>
      </c>
      <c r="B145">
        <v>100</v>
      </c>
      <c r="C145">
        <v>8000</v>
      </c>
      <c r="D145">
        <v>1</v>
      </c>
      <c r="E145" s="29">
        <v>30822.388419999999</v>
      </c>
      <c r="F145" s="29">
        <v>8000</v>
      </c>
      <c r="G145" s="29">
        <v>10355.020109999999</v>
      </c>
      <c r="H145" s="29">
        <v>10366.3117</v>
      </c>
      <c r="I145" s="29">
        <v>1044.2714249999999</v>
      </c>
      <c r="J145" s="29">
        <v>582.49031109999999</v>
      </c>
      <c r="K145" s="29">
        <v>474.29488409999999</v>
      </c>
      <c r="L145">
        <v>1</v>
      </c>
      <c r="M145" s="1" t="str">
        <f t="shared" si="2"/>
        <v/>
      </c>
      <c r="N145" s="1">
        <v>0.39809639299999999</v>
      </c>
      <c r="O145">
        <v>10</v>
      </c>
      <c r="P145" s="28">
        <v>6.7036800000000001E-3</v>
      </c>
    </row>
    <row r="146" spans="1:16" x14ac:dyDescent="0.35">
      <c r="A146">
        <v>3</v>
      </c>
      <c r="B146">
        <v>100</v>
      </c>
      <c r="C146">
        <v>8000</v>
      </c>
      <c r="D146">
        <v>2</v>
      </c>
      <c r="E146" s="29">
        <v>30856.419419999998</v>
      </c>
      <c r="F146" s="29">
        <v>8000</v>
      </c>
      <c r="G146" s="29">
        <v>10370.62593</v>
      </c>
      <c r="H146" s="29">
        <v>10386.11787</v>
      </c>
      <c r="I146" s="29">
        <v>1042.8926120000001</v>
      </c>
      <c r="J146" s="29">
        <v>582.49031109999999</v>
      </c>
      <c r="K146" s="29">
        <v>474.29269740000001</v>
      </c>
      <c r="L146">
        <v>1</v>
      </c>
      <c r="M146" s="1" t="str">
        <f t="shared" si="2"/>
        <v/>
      </c>
      <c r="N146" s="1">
        <v>0.39885700699999999</v>
      </c>
      <c r="O146">
        <v>16</v>
      </c>
      <c r="P146" s="28">
        <v>2.0409949999999999E-3</v>
      </c>
    </row>
    <row r="147" spans="1:16" x14ac:dyDescent="0.35">
      <c r="A147">
        <v>3</v>
      </c>
      <c r="B147">
        <v>100</v>
      </c>
      <c r="C147">
        <v>8000</v>
      </c>
      <c r="D147">
        <v>3</v>
      </c>
      <c r="E147" s="29">
        <v>40777.665500000003</v>
      </c>
      <c r="F147" s="29">
        <v>8000</v>
      </c>
      <c r="G147" s="29">
        <v>14806.65725</v>
      </c>
      <c r="H147" s="29">
        <v>14827.05946</v>
      </c>
      <c r="I147" s="29">
        <v>2087.164342</v>
      </c>
      <c r="J147" s="29">
        <v>582.49031109999999</v>
      </c>
      <c r="K147" s="29">
        <v>474.29413319999998</v>
      </c>
      <c r="L147">
        <v>1</v>
      </c>
      <c r="M147" s="1">
        <f t="shared" si="2"/>
        <v>0.33887072516413269</v>
      </c>
      <c r="N147" s="1">
        <v>0.56940202600000001</v>
      </c>
      <c r="O147">
        <v>13</v>
      </c>
      <c r="P147" s="28">
        <v>8.2538399999999997E-4</v>
      </c>
    </row>
    <row r="148" spans="1:16" x14ac:dyDescent="0.35">
      <c r="A148">
        <v>4</v>
      </c>
      <c r="B148">
        <v>10</v>
      </c>
      <c r="C148">
        <v>1000</v>
      </c>
      <c r="D148">
        <v>1</v>
      </c>
      <c r="E148" s="29">
        <v>21886.25605</v>
      </c>
      <c r="F148" s="29">
        <v>5000</v>
      </c>
      <c r="G148" s="29">
        <v>7437.768548</v>
      </c>
      <c r="H148" s="29">
        <v>5410.0469000000003</v>
      </c>
      <c r="I148" s="29">
        <v>2365.7325350000001</v>
      </c>
      <c r="J148" s="29">
        <v>606.80188980000003</v>
      </c>
      <c r="K148" s="29">
        <v>1065.9061770000001</v>
      </c>
      <c r="L148">
        <v>5</v>
      </c>
      <c r="M148" s="1" t="str">
        <f t="shared" si="2"/>
        <v/>
      </c>
      <c r="N148" s="1">
        <v>0.82092448299999998</v>
      </c>
      <c r="O148">
        <v>23</v>
      </c>
      <c r="P148" s="28">
        <v>3.102629E-3</v>
      </c>
    </row>
    <row r="149" spans="1:16" x14ac:dyDescent="0.35">
      <c r="A149">
        <v>4</v>
      </c>
      <c r="B149">
        <v>10</v>
      </c>
      <c r="C149">
        <v>1000</v>
      </c>
      <c r="D149">
        <v>2</v>
      </c>
      <c r="E149" s="29">
        <v>21666.650559999998</v>
      </c>
      <c r="F149" s="29">
        <v>4000</v>
      </c>
      <c r="G149" s="29">
        <v>8511.1342540000005</v>
      </c>
      <c r="H149" s="29">
        <v>5545.0151100000003</v>
      </c>
      <c r="I149" s="29">
        <v>2050.8269829999999</v>
      </c>
      <c r="J149" s="29">
        <v>606.80188980000003</v>
      </c>
      <c r="K149" s="29">
        <v>952.87231919999999</v>
      </c>
      <c r="L149">
        <v>4</v>
      </c>
      <c r="M149" s="1" t="str">
        <f t="shared" si="2"/>
        <v/>
      </c>
      <c r="N149" s="1">
        <v>0.84140465799999997</v>
      </c>
      <c r="O149">
        <v>29</v>
      </c>
      <c r="P149" s="28">
        <v>9.659483E-3</v>
      </c>
    </row>
    <row r="150" spans="1:16" x14ac:dyDescent="0.35">
      <c r="A150">
        <v>4</v>
      </c>
      <c r="B150">
        <v>10</v>
      </c>
      <c r="C150">
        <v>1000</v>
      </c>
      <c r="D150">
        <v>3</v>
      </c>
      <c r="E150" s="29">
        <v>31367.357660000001</v>
      </c>
      <c r="F150" s="29">
        <v>6000</v>
      </c>
      <c r="G150" s="29">
        <v>12756.72955</v>
      </c>
      <c r="H150" s="29">
        <v>5826.2695050000002</v>
      </c>
      <c r="I150" s="29">
        <v>5025.9927429999998</v>
      </c>
      <c r="J150" s="29">
        <v>606.80188980000003</v>
      </c>
      <c r="K150" s="29">
        <v>1151.5639719999999</v>
      </c>
      <c r="L150">
        <v>6</v>
      </c>
      <c r="M150" s="1">
        <f t="shared" si="2"/>
        <v>0.2797872725032346</v>
      </c>
      <c r="N150" s="1">
        <v>0.88408240599999999</v>
      </c>
      <c r="O150">
        <v>13</v>
      </c>
      <c r="P150" s="28">
        <v>4.5063380000000004E-3</v>
      </c>
    </row>
    <row r="151" spans="1:16" x14ac:dyDescent="0.35">
      <c r="A151">
        <v>4</v>
      </c>
      <c r="B151">
        <v>10</v>
      </c>
      <c r="C151">
        <v>2000</v>
      </c>
      <c r="D151">
        <v>1</v>
      </c>
      <c r="E151" s="29">
        <v>25974.632720000001</v>
      </c>
      <c r="F151" s="29">
        <v>8000</v>
      </c>
      <c r="G151" s="29">
        <v>8660.1809020000001</v>
      </c>
      <c r="H151" s="29">
        <v>5627.8630510000003</v>
      </c>
      <c r="I151" s="29">
        <v>2123.708666</v>
      </c>
      <c r="J151" s="29">
        <v>606.80188980000003</v>
      </c>
      <c r="K151" s="29">
        <v>956.07820800000002</v>
      </c>
      <c r="L151">
        <v>4</v>
      </c>
      <c r="M151" s="1" t="str">
        <f t="shared" si="2"/>
        <v/>
      </c>
      <c r="N151" s="1">
        <v>0.85397606500000001</v>
      </c>
      <c r="O151">
        <v>10</v>
      </c>
      <c r="P151" s="28">
        <v>8.3944750000000002E-3</v>
      </c>
    </row>
    <row r="152" spans="1:16" x14ac:dyDescent="0.35">
      <c r="A152">
        <v>4</v>
      </c>
      <c r="B152">
        <v>10</v>
      </c>
      <c r="C152">
        <v>2000</v>
      </c>
      <c r="D152">
        <v>2</v>
      </c>
      <c r="E152" s="29">
        <v>25588.37023</v>
      </c>
      <c r="F152" s="29">
        <v>8000</v>
      </c>
      <c r="G152" s="29">
        <v>8465.7794819999999</v>
      </c>
      <c r="H152" s="29">
        <v>5518.8211309999997</v>
      </c>
      <c r="I152" s="29">
        <v>2046.0532040000001</v>
      </c>
      <c r="J152" s="29">
        <v>606.80188980000003</v>
      </c>
      <c r="K152" s="29">
        <v>950.91452460000005</v>
      </c>
      <c r="L152">
        <v>4</v>
      </c>
      <c r="M152" s="1" t="str">
        <f t="shared" si="2"/>
        <v/>
      </c>
      <c r="N152" s="1">
        <v>0.83742996400000003</v>
      </c>
      <c r="O152">
        <v>16</v>
      </c>
      <c r="P152" s="28">
        <v>7.4731290000000002E-3</v>
      </c>
    </row>
    <row r="153" spans="1:16" x14ac:dyDescent="0.35">
      <c r="A153">
        <v>4</v>
      </c>
      <c r="B153">
        <v>10</v>
      </c>
      <c r="C153">
        <v>2000</v>
      </c>
      <c r="D153">
        <v>3</v>
      </c>
      <c r="E153" s="29">
        <v>36363.661760000003</v>
      </c>
      <c r="F153" s="29">
        <v>10000</v>
      </c>
      <c r="G153" s="29">
        <v>14091.976619999999</v>
      </c>
      <c r="H153" s="29">
        <v>5934.2376270000004</v>
      </c>
      <c r="I153" s="29">
        <v>4661.1863940000003</v>
      </c>
      <c r="J153" s="29">
        <v>606.80188980000003</v>
      </c>
      <c r="K153" s="29">
        <v>1069.4592259999999</v>
      </c>
      <c r="L153">
        <v>5</v>
      </c>
      <c r="M153" s="1">
        <f t="shared" si="2"/>
        <v>0.29477222660477337</v>
      </c>
      <c r="N153" s="1">
        <v>0.90046556799999999</v>
      </c>
      <c r="O153">
        <v>7</v>
      </c>
      <c r="P153" s="28">
        <v>2.2705410000000001E-3</v>
      </c>
    </row>
    <row r="154" spans="1:16" x14ac:dyDescent="0.35">
      <c r="A154">
        <v>4</v>
      </c>
      <c r="B154">
        <v>10</v>
      </c>
      <c r="C154">
        <v>4000</v>
      </c>
      <c r="D154">
        <v>1</v>
      </c>
      <c r="E154" s="29">
        <v>30812.652839999999</v>
      </c>
      <c r="F154" s="29">
        <v>8000</v>
      </c>
      <c r="G154" s="29">
        <v>13899.935960000001</v>
      </c>
      <c r="H154" s="29">
        <v>6135.0180319999999</v>
      </c>
      <c r="I154" s="29">
        <v>1497.068407</v>
      </c>
      <c r="J154" s="29">
        <v>606.80188980000003</v>
      </c>
      <c r="K154" s="29">
        <v>673.8285568</v>
      </c>
      <c r="L154">
        <v>2</v>
      </c>
      <c r="M154" s="1" t="str">
        <f t="shared" si="2"/>
        <v/>
      </c>
      <c r="N154" s="1">
        <v>0.93093213399999997</v>
      </c>
      <c r="O154">
        <v>8</v>
      </c>
      <c r="P154" s="28">
        <v>8.6765269999999999E-3</v>
      </c>
    </row>
    <row r="155" spans="1:16" x14ac:dyDescent="0.35">
      <c r="A155">
        <v>4</v>
      </c>
      <c r="B155">
        <v>10</v>
      </c>
      <c r="C155">
        <v>4000</v>
      </c>
      <c r="D155">
        <v>2</v>
      </c>
      <c r="E155" s="29">
        <v>30036.796729999998</v>
      </c>
      <c r="F155" s="29">
        <v>8000</v>
      </c>
      <c r="G155" s="29">
        <v>13190.76391</v>
      </c>
      <c r="H155" s="29">
        <v>6116.908977</v>
      </c>
      <c r="I155" s="29">
        <v>1448.497241</v>
      </c>
      <c r="J155" s="29">
        <v>606.80188980000003</v>
      </c>
      <c r="K155" s="29">
        <v>673.8247179</v>
      </c>
      <c r="L155">
        <v>2</v>
      </c>
      <c r="M155" s="1" t="str">
        <f t="shared" si="2"/>
        <v/>
      </c>
      <c r="N155" s="1">
        <v>0.92818425199999999</v>
      </c>
      <c r="O155">
        <v>19</v>
      </c>
      <c r="P155" s="28">
        <v>9.5775299999999993E-7</v>
      </c>
    </row>
    <row r="156" spans="1:16" x14ac:dyDescent="0.35">
      <c r="A156">
        <v>4</v>
      </c>
      <c r="B156">
        <v>10</v>
      </c>
      <c r="C156">
        <v>4000</v>
      </c>
      <c r="D156">
        <v>3</v>
      </c>
      <c r="E156" s="29">
        <v>44597.574639999999</v>
      </c>
      <c r="F156" s="29">
        <v>16000</v>
      </c>
      <c r="G156" s="29">
        <v>16768.150229999999</v>
      </c>
      <c r="H156" s="29">
        <v>6090.6220599999997</v>
      </c>
      <c r="I156" s="29">
        <v>4175.9212950000001</v>
      </c>
      <c r="J156" s="29">
        <v>606.80188980000003</v>
      </c>
      <c r="K156" s="29">
        <v>956.07916209999996</v>
      </c>
      <c r="L156">
        <v>4</v>
      </c>
      <c r="M156" s="1">
        <f t="shared" si="2"/>
        <v>0.2670833515314574</v>
      </c>
      <c r="N156" s="1">
        <v>0.92419545599999997</v>
      </c>
      <c r="O156">
        <v>18</v>
      </c>
      <c r="P156" s="28">
        <v>8.5795750000000007E-3</v>
      </c>
    </row>
    <row r="157" spans="1:16" x14ac:dyDescent="0.35">
      <c r="A157">
        <v>4</v>
      </c>
      <c r="B157">
        <v>10</v>
      </c>
      <c r="C157">
        <v>8000</v>
      </c>
      <c r="D157">
        <v>1</v>
      </c>
      <c r="E157" s="29">
        <v>36082.004370000002</v>
      </c>
      <c r="F157" s="29">
        <v>8000</v>
      </c>
      <c r="G157" s="29">
        <v>19463.229179999998</v>
      </c>
      <c r="H157" s="29">
        <v>6469.1119179999996</v>
      </c>
      <c r="I157" s="29">
        <v>1063.7292170000001</v>
      </c>
      <c r="J157" s="29">
        <v>606.80188980000003</v>
      </c>
      <c r="K157" s="29">
        <v>479.13216799999998</v>
      </c>
      <c r="L157">
        <v>1</v>
      </c>
      <c r="M157" s="1" t="str">
        <f t="shared" si="2"/>
        <v/>
      </c>
      <c r="N157" s="1">
        <v>0.98162778500000003</v>
      </c>
      <c r="O157">
        <v>5</v>
      </c>
      <c r="P157" s="28">
        <v>8.5845420000000006E-3</v>
      </c>
    </row>
    <row r="158" spans="1:16" x14ac:dyDescent="0.35">
      <c r="A158">
        <v>4</v>
      </c>
      <c r="B158">
        <v>10</v>
      </c>
      <c r="C158">
        <v>8000</v>
      </c>
      <c r="D158">
        <v>2</v>
      </c>
      <c r="E158" s="29">
        <v>35373.80298</v>
      </c>
      <c r="F158" s="29">
        <v>8000</v>
      </c>
      <c r="G158" s="29">
        <v>18844.29033</v>
      </c>
      <c r="H158" s="29">
        <v>6416.3834829999996</v>
      </c>
      <c r="I158" s="29">
        <v>1027.2020789999999</v>
      </c>
      <c r="J158" s="29">
        <v>606.80188980000003</v>
      </c>
      <c r="K158" s="29">
        <v>479.1251992</v>
      </c>
      <c r="L158">
        <v>1</v>
      </c>
      <c r="M158" s="1" t="str">
        <f t="shared" si="2"/>
        <v/>
      </c>
      <c r="N158" s="1">
        <v>0.97362673300000002</v>
      </c>
      <c r="O158">
        <v>6</v>
      </c>
      <c r="P158" s="28">
        <v>8.5462709999999994E-3</v>
      </c>
    </row>
    <row r="159" spans="1:16" x14ac:dyDescent="0.35">
      <c r="A159">
        <v>4</v>
      </c>
      <c r="B159">
        <v>10</v>
      </c>
      <c r="C159">
        <v>8000</v>
      </c>
      <c r="D159">
        <v>3</v>
      </c>
      <c r="E159" s="29">
        <v>53300.442040000002</v>
      </c>
      <c r="F159" s="29">
        <v>16000</v>
      </c>
      <c r="G159" s="29">
        <v>26711.70032</v>
      </c>
      <c r="H159" s="29">
        <v>6362.5518849999999</v>
      </c>
      <c r="I159" s="29">
        <v>2945.5634850000001</v>
      </c>
      <c r="J159" s="29">
        <v>606.80188980000003</v>
      </c>
      <c r="K159" s="29">
        <v>673.82445819999998</v>
      </c>
      <c r="L159">
        <v>2</v>
      </c>
      <c r="M159" s="1">
        <f t="shared" si="2"/>
        <v>0.25407823357271186</v>
      </c>
      <c r="N159" s="1">
        <v>0.96545828700000003</v>
      </c>
      <c r="O159">
        <v>5</v>
      </c>
      <c r="P159" s="28">
        <v>6.2793899999999997E-15</v>
      </c>
    </row>
    <row r="160" spans="1:16" x14ac:dyDescent="0.35">
      <c r="A160">
        <v>4</v>
      </c>
      <c r="B160">
        <v>40</v>
      </c>
      <c r="C160">
        <v>1000</v>
      </c>
      <c r="D160">
        <v>1</v>
      </c>
      <c r="E160" s="29">
        <v>21341.03513</v>
      </c>
      <c r="F160" s="29">
        <v>4000</v>
      </c>
      <c r="G160" s="29">
        <v>6897.777838</v>
      </c>
      <c r="H160" s="29">
        <v>6760.5009140000002</v>
      </c>
      <c r="I160" s="29">
        <v>2120.3150500000002</v>
      </c>
      <c r="J160" s="29">
        <v>606.80188980000003</v>
      </c>
      <c r="K160" s="29">
        <v>955.63943619999998</v>
      </c>
      <c r="L160">
        <v>4</v>
      </c>
      <c r="M160" s="1" t="str">
        <f t="shared" si="2"/>
        <v/>
      </c>
      <c r="N160" s="1">
        <v>0.61961856999999998</v>
      </c>
      <c r="O160">
        <v>25</v>
      </c>
      <c r="P160" s="28">
        <v>5.3669529999999998E-3</v>
      </c>
    </row>
    <row r="161" spans="1:16" x14ac:dyDescent="0.35">
      <c r="A161">
        <v>4</v>
      </c>
      <c r="B161">
        <v>40</v>
      </c>
      <c r="C161">
        <v>1000</v>
      </c>
      <c r="D161">
        <v>2</v>
      </c>
      <c r="E161" s="29">
        <v>20976.510269999999</v>
      </c>
      <c r="F161" s="29">
        <v>4000</v>
      </c>
      <c r="G161" s="29">
        <v>6704.5354559999996</v>
      </c>
      <c r="H161" s="29">
        <v>6657.6883390000003</v>
      </c>
      <c r="I161" s="29">
        <v>2052.5967019999998</v>
      </c>
      <c r="J161" s="29">
        <v>606.80188980000003</v>
      </c>
      <c r="K161" s="29">
        <v>954.88788079999995</v>
      </c>
      <c r="L161">
        <v>4</v>
      </c>
      <c r="M161" s="1" t="str">
        <f t="shared" si="2"/>
        <v/>
      </c>
      <c r="N161" s="1">
        <v>0.61019551400000005</v>
      </c>
      <c r="O161">
        <v>13</v>
      </c>
      <c r="P161" s="28">
        <v>9.3376440000000008E-3</v>
      </c>
    </row>
    <row r="162" spans="1:16" x14ac:dyDescent="0.35">
      <c r="A162">
        <v>4</v>
      </c>
      <c r="B162">
        <v>40</v>
      </c>
      <c r="C162">
        <v>1000</v>
      </c>
      <c r="D162">
        <v>3</v>
      </c>
      <c r="E162" s="29">
        <v>29301.03829</v>
      </c>
      <c r="F162" s="29">
        <v>5000</v>
      </c>
      <c r="G162" s="29">
        <v>9674.9697520000009</v>
      </c>
      <c r="H162" s="29">
        <v>8306.0322219999998</v>
      </c>
      <c r="I162" s="29">
        <v>4646.6610559999999</v>
      </c>
      <c r="J162" s="29">
        <v>606.80188980000003</v>
      </c>
      <c r="K162" s="29">
        <v>1066.573365</v>
      </c>
      <c r="L162">
        <v>5</v>
      </c>
      <c r="M162" s="1">
        <f t="shared" si="2"/>
        <v>0.3075912600072499</v>
      </c>
      <c r="N162" s="1">
        <v>0.76127078100000001</v>
      </c>
      <c r="O162">
        <v>16</v>
      </c>
      <c r="P162" s="28">
        <v>9.341528E-3</v>
      </c>
    </row>
    <row r="163" spans="1:16" x14ac:dyDescent="0.35">
      <c r="A163">
        <v>4</v>
      </c>
      <c r="B163">
        <v>40</v>
      </c>
      <c r="C163">
        <v>2000</v>
      </c>
      <c r="D163">
        <v>1</v>
      </c>
      <c r="E163" s="29">
        <v>24790.761750000001</v>
      </c>
      <c r="F163" s="29">
        <v>4000</v>
      </c>
      <c r="G163" s="29">
        <v>9601.3295369999996</v>
      </c>
      <c r="H163" s="29">
        <v>8411.7371330000005</v>
      </c>
      <c r="I163" s="29">
        <v>1497.0671830000001</v>
      </c>
      <c r="J163" s="29">
        <v>606.80188980000003</v>
      </c>
      <c r="K163" s="29">
        <v>673.82600319999995</v>
      </c>
      <c r="L163">
        <v>2</v>
      </c>
      <c r="M163" s="1" t="str">
        <f t="shared" si="2"/>
        <v/>
      </c>
      <c r="N163" s="1">
        <v>0.77095892799999999</v>
      </c>
      <c r="O163">
        <v>40</v>
      </c>
      <c r="P163" s="28">
        <v>4.9999729999999996E-3</v>
      </c>
    </row>
    <row r="164" spans="1:16" x14ac:dyDescent="0.35">
      <c r="A164">
        <v>4</v>
      </c>
      <c r="B164">
        <v>40</v>
      </c>
      <c r="C164">
        <v>2000</v>
      </c>
      <c r="D164">
        <v>2</v>
      </c>
      <c r="E164" s="29">
        <v>24238.59446</v>
      </c>
      <c r="F164" s="29">
        <v>4000</v>
      </c>
      <c r="G164" s="29">
        <v>9277.572596</v>
      </c>
      <c r="H164" s="29">
        <v>8231.8969570000008</v>
      </c>
      <c r="I164" s="29">
        <v>1448.4975850000001</v>
      </c>
      <c r="J164" s="29">
        <v>606.80188980000003</v>
      </c>
      <c r="K164" s="29">
        <v>673.82542709999996</v>
      </c>
      <c r="L164">
        <v>2</v>
      </c>
      <c r="M164" s="1" t="str">
        <f t="shared" si="2"/>
        <v/>
      </c>
      <c r="N164" s="1">
        <v>0.75447607900000002</v>
      </c>
      <c r="O164">
        <v>20</v>
      </c>
      <c r="P164" s="28">
        <v>8.6310420000000002E-3</v>
      </c>
    </row>
    <row r="165" spans="1:16" x14ac:dyDescent="0.35">
      <c r="A165">
        <v>4</v>
      </c>
      <c r="B165">
        <v>40</v>
      </c>
      <c r="C165">
        <v>2000</v>
      </c>
      <c r="D165">
        <v>3</v>
      </c>
      <c r="E165" s="29">
        <v>33412.226110000003</v>
      </c>
      <c r="F165" s="29">
        <v>8000</v>
      </c>
      <c r="G165" s="29">
        <v>10951.360629999999</v>
      </c>
      <c r="H165" s="29">
        <v>8725.7595440000005</v>
      </c>
      <c r="I165" s="29">
        <v>4172.320984</v>
      </c>
      <c r="J165" s="29">
        <v>606.80188980000003</v>
      </c>
      <c r="K165" s="29">
        <v>955.9830637</v>
      </c>
      <c r="L165">
        <v>4</v>
      </c>
      <c r="M165" s="1">
        <f t="shared" si="2"/>
        <v>0.31852610980877483</v>
      </c>
      <c r="N165" s="1">
        <v>0.79973994900000001</v>
      </c>
      <c r="O165">
        <v>27</v>
      </c>
      <c r="P165" s="28">
        <v>5.7843510000000001E-3</v>
      </c>
    </row>
    <row r="166" spans="1:16" x14ac:dyDescent="0.35">
      <c r="A166">
        <v>4</v>
      </c>
      <c r="B166">
        <v>40</v>
      </c>
      <c r="C166">
        <v>4000</v>
      </c>
      <c r="D166">
        <v>1</v>
      </c>
      <c r="E166" s="29">
        <v>28307.021789999999</v>
      </c>
      <c r="F166" s="29">
        <v>4000</v>
      </c>
      <c r="G166" s="29">
        <v>12496.00397</v>
      </c>
      <c r="H166" s="29">
        <v>9661.3741840000002</v>
      </c>
      <c r="I166" s="29">
        <v>1063.722497</v>
      </c>
      <c r="J166" s="29">
        <v>606.80188980000003</v>
      </c>
      <c r="K166" s="29">
        <v>479.11924800000003</v>
      </c>
      <c r="L166">
        <v>1</v>
      </c>
      <c r="M166" s="1" t="str">
        <f t="shared" si="2"/>
        <v/>
      </c>
      <c r="N166" s="1">
        <v>0.88549161300000001</v>
      </c>
      <c r="O166">
        <v>17</v>
      </c>
      <c r="P166" s="28">
        <v>9.5230200000000001E-3</v>
      </c>
    </row>
    <row r="167" spans="1:16" x14ac:dyDescent="0.35">
      <c r="A167">
        <v>4</v>
      </c>
      <c r="B167">
        <v>40</v>
      </c>
      <c r="C167">
        <v>4000</v>
      </c>
      <c r="D167">
        <v>2</v>
      </c>
      <c r="E167" s="29">
        <v>27587.65006</v>
      </c>
      <c r="F167" s="29">
        <v>4000</v>
      </c>
      <c r="G167" s="29">
        <v>12092.30818</v>
      </c>
      <c r="H167" s="29">
        <v>9382.2350370000004</v>
      </c>
      <c r="I167" s="29">
        <v>1027.1927760000001</v>
      </c>
      <c r="J167" s="29">
        <v>606.80188980000003</v>
      </c>
      <c r="K167" s="29">
        <v>479.11217670000002</v>
      </c>
      <c r="L167">
        <v>1</v>
      </c>
      <c r="M167" s="1" t="str">
        <f t="shared" si="2"/>
        <v/>
      </c>
      <c r="N167" s="1">
        <v>0.85990774000000003</v>
      </c>
      <c r="O167">
        <v>15</v>
      </c>
      <c r="P167" s="28">
        <v>1.3187000000000001E-16</v>
      </c>
    </row>
    <row r="168" spans="1:16" x14ac:dyDescent="0.35">
      <c r="A168">
        <v>4</v>
      </c>
      <c r="B168">
        <v>40</v>
      </c>
      <c r="C168">
        <v>4000</v>
      </c>
      <c r="D168">
        <v>3</v>
      </c>
      <c r="E168" s="29">
        <v>38775.648549999998</v>
      </c>
      <c r="F168" s="29">
        <v>8000</v>
      </c>
      <c r="G168" s="29">
        <v>16561.88565</v>
      </c>
      <c r="H168" s="29">
        <v>9981.4902880000009</v>
      </c>
      <c r="I168" s="29">
        <v>2950.2288579999999</v>
      </c>
      <c r="J168" s="29">
        <v>606.80188980000003</v>
      </c>
      <c r="K168" s="29">
        <v>675.24185990000001</v>
      </c>
      <c r="L168">
        <v>2</v>
      </c>
      <c r="M168" s="1">
        <f t="shared" si="2"/>
        <v>0.30627290103680965</v>
      </c>
      <c r="N168" s="1">
        <v>0.91483113800000004</v>
      </c>
      <c r="O168">
        <v>12</v>
      </c>
      <c r="P168" s="28">
        <v>1.500948E-3</v>
      </c>
    </row>
    <row r="169" spans="1:16" x14ac:dyDescent="0.35">
      <c r="A169">
        <v>4</v>
      </c>
      <c r="B169">
        <v>40</v>
      </c>
      <c r="C169">
        <v>8000</v>
      </c>
      <c r="D169">
        <v>1</v>
      </c>
      <c r="E169" s="29">
        <v>32307.020329999999</v>
      </c>
      <c r="F169" s="29">
        <v>8000</v>
      </c>
      <c r="G169" s="29">
        <v>12496.00397</v>
      </c>
      <c r="H169" s="29">
        <v>9661.3741840000002</v>
      </c>
      <c r="I169" s="29">
        <v>1063.721845</v>
      </c>
      <c r="J169" s="29">
        <v>606.80188980000003</v>
      </c>
      <c r="K169" s="29">
        <v>479.11844150000002</v>
      </c>
      <c r="L169">
        <v>1</v>
      </c>
      <c r="M169" s="1" t="str">
        <f t="shared" si="2"/>
        <v/>
      </c>
      <c r="N169" s="1">
        <v>0.88549161300000001</v>
      </c>
      <c r="O169">
        <v>6</v>
      </c>
      <c r="P169" s="28">
        <v>4.7607980000000001E-3</v>
      </c>
    </row>
    <row r="170" spans="1:16" x14ac:dyDescent="0.35">
      <c r="A170">
        <v>4</v>
      </c>
      <c r="B170">
        <v>40</v>
      </c>
      <c r="C170">
        <v>8000</v>
      </c>
      <c r="D170">
        <v>2</v>
      </c>
      <c r="E170" s="29">
        <v>31754.586729999999</v>
      </c>
      <c r="F170" s="29">
        <v>8000</v>
      </c>
      <c r="G170" s="29">
        <v>12268.708989999999</v>
      </c>
      <c r="H170" s="29">
        <v>9372.7649739999997</v>
      </c>
      <c r="I170" s="29">
        <v>1027.193381</v>
      </c>
      <c r="J170" s="29">
        <v>606.80188980000003</v>
      </c>
      <c r="K170" s="29">
        <v>479.11749980000002</v>
      </c>
      <c r="L170">
        <v>1</v>
      </c>
      <c r="M170" s="1" t="str">
        <f t="shared" si="2"/>
        <v/>
      </c>
      <c r="N170" s="1">
        <v>0.85903978199999997</v>
      </c>
      <c r="O170">
        <v>6</v>
      </c>
      <c r="P170" s="28">
        <v>9.0418640000000002E-3</v>
      </c>
    </row>
    <row r="171" spans="1:16" x14ac:dyDescent="0.35">
      <c r="A171">
        <v>4</v>
      </c>
      <c r="B171">
        <v>40</v>
      </c>
      <c r="C171">
        <v>8000</v>
      </c>
      <c r="D171">
        <v>3</v>
      </c>
      <c r="E171" s="29">
        <v>44978.519820000001</v>
      </c>
      <c r="F171" s="29">
        <v>8000</v>
      </c>
      <c r="G171" s="29">
        <v>23222.95088</v>
      </c>
      <c r="H171" s="29">
        <v>10578.726989999999</v>
      </c>
      <c r="I171" s="29">
        <v>2090.9156010000002</v>
      </c>
      <c r="J171" s="29">
        <v>606.80188980000003</v>
      </c>
      <c r="K171" s="29">
        <v>479.1244658</v>
      </c>
      <c r="L171">
        <v>1</v>
      </c>
      <c r="M171" s="1">
        <f t="shared" si="2"/>
        <v>0.29788648951823526</v>
      </c>
      <c r="N171" s="1">
        <v>0.96956953000000001</v>
      </c>
      <c r="O171">
        <v>8</v>
      </c>
      <c r="P171" s="28">
        <v>7.9328579999999992E-3</v>
      </c>
    </row>
    <row r="172" spans="1:16" x14ac:dyDescent="0.35">
      <c r="A172">
        <v>4</v>
      </c>
      <c r="B172">
        <v>70</v>
      </c>
      <c r="C172">
        <v>1000</v>
      </c>
      <c r="D172">
        <v>1</v>
      </c>
      <c r="E172" s="29">
        <v>21378.082200000001</v>
      </c>
      <c r="F172" s="29">
        <v>4000</v>
      </c>
      <c r="G172" s="29">
        <v>6816.3548870000004</v>
      </c>
      <c r="H172" s="29">
        <v>6875.4280749999998</v>
      </c>
      <c r="I172" s="29">
        <v>2123.5699180000001</v>
      </c>
      <c r="J172" s="29">
        <v>606.80188980000003</v>
      </c>
      <c r="K172" s="29">
        <v>955.92743240000004</v>
      </c>
      <c r="L172">
        <v>4</v>
      </c>
      <c r="M172" s="1" t="str">
        <f t="shared" si="2"/>
        <v/>
      </c>
      <c r="N172" s="1">
        <v>0.471329149</v>
      </c>
      <c r="O172">
        <v>20</v>
      </c>
      <c r="P172" s="28">
        <v>9.3981580000000002E-3</v>
      </c>
    </row>
    <row r="173" spans="1:16" x14ac:dyDescent="0.35">
      <c r="A173">
        <v>4</v>
      </c>
      <c r="B173">
        <v>70</v>
      </c>
      <c r="C173">
        <v>1000</v>
      </c>
      <c r="D173">
        <v>2</v>
      </c>
      <c r="E173" s="29">
        <v>21011.697749999999</v>
      </c>
      <c r="F173" s="29">
        <v>4000</v>
      </c>
      <c r="G173" s="29">
        <v>6674.2477699999999</v>
      </c>
      <c r="H173" s="29">
        <v>6722.5340230000002</v>
      </c>
      <c r="I173" s="29">
        <v>2053.037828</v>
      </c>
      <c r="J173" s="29">
        <v>606.80188980000003</v>
      </c>
      <c r="K173" s="29">
        <v>955.07624410000005</v>
      </c>
      <c r="L173">
        <v>4</v>
      </c>
      <c r="M173" s="1" t="str">
        <f t="shared" si="2"/>
        <v/>
      </c>
      <c r="N173" s="1">
        <v>0.46084784899999998</v>
      </c>
      <c r="O173">
        <v>17</v>
      </c>
      <c r="P173" s="28">
        <v>9.7127099999999994E-3</v>
      </c>
    </row>
    <row r="174" spans="1:16" x14ac:dyDescent="0.35">
      <c r="A174">
        <v>4</v>
      </c>
      <c r="B174">
        <v>70</v>
      </c>
      <c r="C174">
        <v>1000</v>
      </c>
      <c r="D174">
        <v>3</v>
      </c>
      <c r="E174" s="29">
        <v>29040.707890000001</v>
      </c>
      <c r="F174" s="29">
        <v>5000</v>
      </c>
      <c r="G174" s="29">
        <v>8849.1824670000005</v>
      </c>
      <c r="H174" s="29">
        <v>8857.6777320000001</v>
      </c>
      <c r="I174" s="29">
        <v>4657.9316680000002</v>
      </c>
      <c r="J174" s="29">
        <v>606.80188980000003</v>
      </c>
      <c r="K174" s="29">
        <v>1069.114131</v>
      </c>
      <c r="L174">
        <v>5</v>
      </c>
      <c r="M174" s="1">
        <f t="shared" si="2"/>
        <v>0.31491251135876669</v>
      </c>
      <c r="N174" s="1">
        <v>0.60721771300000005</v>
      </c>
      <c r="O174">
        <v>40</v>
      </c>
      <c r="P174" s="28">
        <v>5.1261420000000002E-3</v>
      </c>
    </row>
    <row r="175" spans="1:16" x14ac:dyDescent="0.35">
      <c r="A175">
        <v>4</v>
      </c>
      <c r="B175">
        <v>70</v>
      </c>
      <c r="C175">
        <v>2000</v>
      </c>
      <c r="D175">
        <v>1</v>
      </c>
      <c r="E175" s="29">
        <v>24659.108130000001</v>
      </c>
      <c r="F175" s="29">
        <v>4000.000912</v>
      </c>
      <c r="G175" s="29">
        <v>8956.2170740000001</v>
      </c>
      <c r="H175" s="29">
        <v>8925.1970120000005</v>
      </c>
      <c r="I175" s="29">
        <v>1497.0664790000001</v>
      </c>
      <c r="J175" s="29">
        <v>606.80188989999999</v>
      </c>
      <c r="K175" s="29">
        <v>673.82476050000002</v>
      </c>
      <c r="L175">
        <v>2</v>
      </c>
      <c r="M175" s="1" t="str">
        <f t="shared" si="2"/>
        <v/>
      </c>
      <c r="N175" s="1">
        <v>0.61184635499999995</v>
      </c>
      <c r="O175">
        <v>28</v>
      </c>
      <c r="P175" s="28">
        <v>4.1823300000000003E-5</v>
      </c>
    </row>
    <row r="176" spans="1:16" x14ac:dyDescent="0.35">
      <c r="A176">
        <v>4</v>
      </c>
      <c r="B176">
        <v>70</v>
      </c>
      <c r="C176">
        <v>2000</v>
      </c>
      <c r="D176">
        <v>2</v>
      </c>
      <c r="E176" s="29">
        <v>24173.927629999998</v>
      </c>
      <c r="F176" s="29">
        <v>4000</v>
      </c>
      <c r="G176" s="29">
        <v>8769.9006489999992</v>
      </c>
      <c r="H176" s="29">
        <v>8674.9035220000005</v>
      </c>
      <c r="I176" s="29">
        <v>1448.4971089999999</v>
      </c>
      <c r="J176" s="29">
        <v>606.80188980000003</v>
      </c>
      <c r="K176" s="29">
        <v>673.82445859999996</v>
      </c>
      <c r="L176">
        <v>2</v>
      </c>
      <c r="M176" s="1" t="str">
        <f t="shared" si="2"/>
        <v/>
      </c>
      <c r="N176" s="1">
        <v>0.594688047</v>
      </c>
      <c r="O176">
        <v>23</v>
      </c>
      <c r="P176" s="28">
        <v>8.9861539999999997E-3</v>
      </c>
    </row>
    <row r="177" spans="1:16" x14ac:dyDescent="0.35">
      <c r="A177">
        <v>4</v>
      </c>
      <c r="B177">
        <v>70</v>
      </c>
      <c r="C177">
        <v>2000</v>
      </c>
      <c r="D177">
        <v>3</v>
      </c>
      <c r="E177" s="29">
        <v>33260.758809999999</v>
      </c>
      <c r="F177" s="29">
        <v>8000</v>
      </c>
      <c r="G177" s="29">
        <v>9893.7050450000006</v>
      </c>
      <c r="H177" s="29">
        <v>9632.0428599999996</v>
      </c>
      <c r="I177" s="29">
        <v>4172.2707069999997</v>
      </c>
      <c r="J177" s="29">
        <v>606.80188980000003</v>
      </c>
      <c r="K177" s="29">
        <v>955.93830509999998</v>
      </c>
      <c r="L177">
        <v>4</v>
      </c>
      <c r="M177" s="1">
        <f t="shared" si="2"/>
        <v>0.31888816059958175</v>
      </c>
      <c r="N177" s="1">
        <v>0.660302532</v>
      </c>
      <c r="O177">
        <v>45</v>
      </c>
      <c r="P177" s="28">
        <v>9.2401540000000004E-3</v>
      </c>
    </row>
    <row r="178" spans="1:16" x14ac:dyDescent="0.35">
      <c r="A178">
        <v>4</v>
      </c>
      <c r="B178">
        <v>70</v>
      </c>
      <c r="C178">
        <v>4000</v>
      </c>
      <c r="D178">
        <v>1</v>
      </c>
      <c r="E178" s="29">
        <v>27915.80099</v>
      </c>
      <c r="F178" s="29">
        <v>4000</v>
      </c>
      <c r="G178" s="29">
        <v>11061.62127</v>
      </c>
      <c r="H178" s="29">
        <v>10704.54177</v>
      </c>
      <c r="I178" s="29">
        <v>1063.7212500000001</v>
      </c>
      <c r="J178" s="29">
        <v>606.80188980000003</v>
      </c>
      <c r="K178" s="29">
        <v>479.11481550000002</v>
      </c>
      <c r="L178">
        <v>1</v>
      </c>
      <c r="M178" s="1" t="str">
        <f t="shared" si="2"/>
        <v/>
      </c>
      <c r="N178" s="1">
        <v>0.733825226</v>
      </c>
      <c r="O178">
        <v>6</v>
      </c>
      <c r="P178" s="28">
        <v>5.0549760000000001E-3</v>
      </c>
    </row>
    <row r="179" spans="1:16" x14ac:dyDescent="0.35">
      <c r="A179">
        <v>4</v>
      </c>
      <c r="B179">
        <v>70</v>
      </c>
      <c r="C179">
        <v>4000</v>
      </c>
      <c r="D179">
        <v>2</v>
      </c>
      <c r="E179" s="29">
        <v>27320.918409999998</v>
      </c>
      <c r="F179" s="29">
        <v>4000</v>
      </c>
      <c r="G179" s="29">
        <v>10834.333430000001</v>
      </c>
      <c r="H179" s="29">
        <v>10373.455809999999</v>
      </c>
      <c r="I179" s="29">
        <v>1027.2020789999999</v>
      </c>
      <c r="J179" s="29">
        <v>606.80188980000003</v>
      </c>
      <c r="K179" s="29">
        <v>479.1251992</v>
      </c>
      <c r="L179">
        <v>1</v>
      </c>
      <c r="M179" s="1" t="str">
        <f t="shared" si="2"/>
        <v/>
      </c>
      <c r="N179" s="1">
        <v>0.71112839000000005</v>
      </c>
      <c r="O179">
        <v>7</v>
      </c>
      <c r="P179" s="28">
        <v>4.3923060000000003E-3</v>
      </c>
    </row>
    <row r="180" spans="1:16" x14ac:dyDescent="0.35">
      <c r="A180">
        <v>4</v>
      </c>
      <c r="B180">
        <v>70</v>
      </c>
      <c r="C180">
        <v>4000</v>
      </c>
      <c r="D180">
        <v>3</v>
      </c>
      <c r="E180" s="29">
        <v>37719.607389999997</v>
      </c>
      <c r="F180" s="29">
        <v>8000</v>
      </c>
      <c r="G180" s="29">
        <v>13702.45708</v>
      </c>
      <c r="H180" s="29">
        <v>11790.96039</v>
      </c>
      <c r="I180" s="29">
        <v>2945.5635240000001</v>
      </c>
      <c r="J180" s="29">
        <v>606.80188980000003</v>
      </c>
      <c r="K180" s="29">
        <v>673.82450840000001</v>
      </c>
      <c r="L180">
        <v>2</v>
      </c>
      <c r="M180" s="1">
        <f t="shared" si="2"/>
        <v>0.31712803005458728</v>
      </c>
      <c r="N180" s="1">
        <v>0.80830215400000005</v>
      </c>
      <c r="O180">
        <v>45</v>
      </c>
      <c r="P180" s="28">
        <v>3.3553900000000002E-3</v>
      </c>
    </row>
    <row r="181" spans="1:16" x14ac:dyDescent="0.35">
      <c r="A181">
        <v>4</v>
      </c>
      <c r="B181">
        <v>70</v>
      </c>
      <c r="C181">
        <v>8000</v>
      </c>
      <c r="D181">
        <v>1</v>
      </c>
      <c r="E181" s="29">
        <v>31915.800210000001</v>
      </c>
      <c r="F181" s="29">
        <v>8000</v>
      </c>
      <c r="G181" s="29">
        <v>11061.62127</v>
      </c>
      <c r="H181" s="29">
        <v>10704.54177</v>
      </c>
      <c r="I181" s="29">
        <v>1063.720961</v>
      </c>
      <c r="J181" s="29">
        <v>606.80188980000003</v>
      </c>
      <c r="K181" s="29">
        <v>479.1143194</v>
      </c>
      <c r="L181">
        <v>1</v>
      </c>
      <c r="M181" s="1" t="str">
        <f t="shared" si="2"/>
        <v/>
      </c>
      <c r="N181" s="1">
        <v>0.733825226</v>
      </c>
      <c r="O181">
        <v>7</v>
      </c>
      <c r="P181" s="28">
        <v>6.4060710000000002E-3</v>
      </c>
    </row>
    <row r="182" spans="1:16" x14ac:dyDescent="0.35">
      <c r="A182">
        <v>4</v>
      </c>
      <c r="B182">
        <v>70</v>
      </c>
      <c r="C182">
        <v>8000</v>
      </c>
      <c r="D182">
        <v>2</v>
      </c>
      <c r="E182" s="29">
        <v>31320.918409999998</v>
      </c>
      <c r="F182" s="29">
        <v>8000</v>
      </c>
      <c r="G182" s="29">
        <v>10834.333430000001</v>
      </c>
      <c r="H182" s="29">
        <v>10373.455809999999</v>
      </c>
      <c r="I182" s="29">
        <v>1027.2020789999999</v>
      </c>
      <c r="J182" s="29">
        <v>606.80188980000003</v>
      </c>
      <c r="K182" s="29">
        <v>479.1251992</v>
      </c>
      <c r="L182">
        <v>1</v>
      </c>
      <c r="M182" s="1" t="str">
        <f t="shared" si="2"/>
        <v/>
      </c>
      <c r="N182" s="1">
        <v>0.71112839000000005</v>
      </c>
      <c r="O182">
        <v>6</v>
      </c>
      <c r="P182" s="28">
        <v>7.9565E-3</v>
      </c>
    </row>
    <row r="183" spans="1:16" x14ac:dyDescent="0.35">
      <c r="A183">
        <v>4</v>
      </c>
      <c r="B183">
        <v>70</v>
      </c>
      <c r="C183">
        <v>8000</v>
      </c>
      <c r="D183">
        <v>3</v>
      </c>
      <c r="E183" s="29">
        <v>42537.073790000002</v>
      </c>
      <c r="F183" s="29">
        <v>8000</v>
      </c>
      <c r="G183" s="29">
        <v>17990.4908</v>
      </c>
      <c r="H183" s="29">
        <v>13369.741040000001</v>
      </c>
      <c r="I183" s="29">
        <v>2090.9156010000002</v>
      </c>
      <c r="J183" s="29">
        <v>606.80188980000003</v>
      </c>
      <c r="K183" s="29">
        <v>479.1244658</v>
      </c>
      <c r="L183">
        <v>1</v>
      </c>
      <c r="M183" s="1">
        <f t="shared" si="2"/>
        <v>0.32733584666825644</v>
      </c>
      <c r="N183" s="1">
        <v>0.91653182899999996</v>
      </c>
      <c r="O183">
        <v>11</v>
      </c>
      <c r="P183" s="28">
        <v>5.7082319999999997E-3</v>
      </c>
    </row>
    <row r="184" spans="1:16" x14ac:dyDescent="0.35">
      <c r="A184">
        <v>4</v>
      </c>
      <c r="B184">
        <v>100</v>
      </c>
      <c r="C184">
        <v>1000</v>
      </c>
      <c r="D184">
        <v>1</v>
      </c>
      <c r="E184" s="29">
        <v>21347.443719999999</v>
      </c>
      <c r="F184" s="29">
        <v>4000</v>
      </c>
      <c r="G184" s="29">
        <v>6804.5250489999999</v>
      </c>
      <c r="H184" s="29">
        <v>6861.6232959999998</v>
      </c>
      <c r="I184" s="29">
        <v>2119.3627660000002</v>
      </c>
      <c r="J184" s="29">
        <v>606.80188980000003</v>
      </c>
      <c r="K184" s="29">
        <v>955.13071790000004</v>
      </c>
      <c r="L184">
        <v>4</v>
      </c>
      <c r="M184" s="1" t="str">
        <f t="shared" si="2"/>
        <v/>
      </c>
      <c r="N184" s="1">
        <v>0.25979207700000001</v>
      </c>
      <c r="O184">
        <v>39</v>
      </c>
      <c r="P184" s="28">
        <v>9.0181930000000007E-3</v>
      </c>
    </row>
    <row r="185" spans="1:16" x14ac:dyDescent="0.35">
      <c r="A185">
        <v>4</v>
      </c>
      <c r="B185">
        <v>100</v>
      </c>
      <c r="C185">
        <v>1000</v>
      </c>
      <c r="D185">
        <v>2</v>
      </c>
      <c r="E185" s="29">
        <v>21061.671419999999</v>
      </c>
      <c r="F185" s="29">
        <v>4000</v>
      </c>
      <c r="G185" s="29">
        <v>6697.1678069999998</v>
      </c>
      <c r="H185" s="29">
        <v>6758.9703410000002</v>
      </c>
      <c r="I185" s="29">
        <v>2047.6102089999999</v>
      </c>
      <c r="J185" s="29">
        <v>606.80188980000003</v>
      </c>
      <c r="K185" s="29">
        <v>951.12117279999995</v>
      </c>
      <c r="L185">
        <v>4</v>
      </c>
      <c r="M185" s="1" t="str">
        <f t="shared" si="2"/>
        <v/>
      </c>
      <c r="N185" s="1">
        <v>0.255905471</v>
      </c>
      <c r="O185">
        <v>29</v>
      </c>
      <c r="P185" s="28">
        <v>8.7758760000000002E-3</v>
      </c>
    </row>
    <row r="186" spans="1:16" x14ac:dyDescent="0.35">
      <c r="A186">
        <v>4</v>
      </c>
      <c r="B186">
        <v>100</v>
      </c>
      <c r="C186">
        <v>1000</v>
      </c>
      <c r="D186">
        <v>3</v>
      </c>
      <c r="E186" s="29">
        <v>29094.760849999999</v>
      </c>
      <c r="F186" s="29">
        <v>5000</v>
      </c>
      <c r="G186" s="29">
        <v>8845.3738819999999</v>
      </c>
      <c r="H186" s="29">
        <v>8947.930762</v>
      </c>
      <c r="I186" s="29">
        <v>4632.4655059999996</v>
      </c>
      <c r="J186" s="29">
        <v>606.80188980000003</v>
      </c>
      <c r="K186" s="29">
        <v>1062.188811</v>
      </c>
      <c r="L186">
        <v>5</v>
      </c>
      <c r="M186" s="1">
        <f t="shared" si="2"/>
        <v>0.31395029691251414</v>
      </c>
      <c r="N186" s="1">
        <v>0.33878302799999999</v>
      </c>
      <c r="O186">
        <v>55</v>
      </c>
      <c r="P186" s="28">
        <v>6.838467E-3</v>
      </c>
    </row>
    <row r="187" spans="1:16" x14ac:dyDescent="0.35">
      <c r="A187">
        <v>4</v>
      </c>
      <c r="B187">
        <v>100</v>
      </c>
      <c r="C187">
        <v>2000</v>
      </c>
      <c r="D187">
        <v>1</v>
      </c>
      <c r="E187" s="29">
        <v>24714.725439999998</v>
      </c>
      <c r="F187" s="29">
        <v>4000</v>
      </c>
      <c r="G187" s="29">
        <v>8953.7658429999992</v>
      </c>
      <c r="H187" s="29">
        <v>8978.8143610000006</v>
      </c>
      <c r="I187" s="29">
        <v>1500.1286170000001</v>
      </c>
      <c r="J187" s="29">
        <v>606.80188980000003</v>
      </c>
      <c r="K187" s="29">
        <v>675.21472540000002</v>
      </c>
      <c r="L187">
        <v>2</v>
      </c>
      <c r="M187" s="1" t="str">
        <f t="shared" si="2"/>
        <v/>
      </c>
      <c r="N187" s="1">
        <v>0.339952331</v>
      </c>
      <c r="O187">
        <v>17</v>
      </c>
      <c r="P187" s="28">
        <v>6.5064500000000004E-3</v>
      </c>
    </row>
    <row r="188" spans="1:16" x14ac:dyDescent="0.35">
      <c r="A188">
        <v>4</v>
      </c>
      <c r="B188">
        <v>100</v>
      </c>
      <c r="C188">
        <v>2000</v>
      </c>
      <c r="D188">
        <v>2</v>
      </c>
      <c r="E188" s="29">
        <v>24095.61306</v>
      </c>
      <c r="F188" s="29">
        <v>4000</v>
      </c>
      <c r="G188" s="29">
        <v>8669.3819480000002</v>
      </c>
      <c r="H188" s="29">
        <v>8697.1052149999996</v>
      </c>
      <c r="I188" s="29">
        <v>1448.4979000000001</v>
      </c>
      <c r="J188" s="29">
        <v>606.80188980000003</v>
      </c>
      <c r="K188" s="29">
        <v>673.82610910000005</v>
      </c>
      <c r="L188">
        <v>2</v>
      </c>
      <c r="M188" s="1" t="str">
        <f t="shared" si="2"/>
        <v/>
      </c>
      <c r="N188" s="1">
        <v>0.32928636999999999</v>
      </c>
      <c r="O188">
        <v>39</v>
      </c>
      <c r="P188" s="28">
        <v>1.495789E-3</v>
      </c>
    </row>
    <row r="189" spans="1:16" x14ac:dyDescent="0.35">
      <c r="A189">
        <v>4</v>
      </c>
      <c r="B189">
        <v>100</v>
      </c>
      <c r="C189">
        <v>2000</v>
      </c>
      <c r="D189">
        <v>3</v>
      </c>
      <c r="E189" s="29">
        <v>33241.650110000002</v>
      </c>
      <c r="F189" s="29">
        <v>8000</v>
      </c>
      <c r="G189" s="29">
        <v>9715.8958199999997</v>
      </c>
      <c r="H189" s="29">
        <v>9790.7433939999992</v>
      </c>
      <c r="I189" s="29">
        <v>4172.2707069999997</v>
      </c>
      <c r="J189" s="29">
        <v>606.80188980000003</v>
      </c>
      <c r="K189" s="29">
        <v>955.93830509999998</v>
      </c>
      <c r="L189">
        <v>4</v>
      </c>
      <c r="M189" s="1">
        <f t="shared" si="2"/>
        <v>0.31896292606124821</v>
      </c>
      <c r="N189" s="1">
        <v>0.37069326800000002</v>
      </c>
      <c r="O189">
        <v>305</v>
      </c>
      <c r="P189" s="28">
        <v>3.8147917000000003E-2</v>
      </c>
    </row>
    <row r="190" spans="1:16" x14ac:dyDescent="0.35">
      <c r="A190">
        <v>4</v>
      </c>
      <c r="B190">
        <v>100</v>
      </c>
      <c r="C190">
        <v>4000</v>
      </c>
      <c r="D190">
        <v>1</v>
      </c>
      <c r="E190" s="29">
        <v>27888.46646</v>
      </c>
      <c r="F190" s="29">
        <v>4000</v>
      </c>
      <c r="G190" s="29">
        <v>10861.87364</v>
      </c>
      <c r="H190" s="29">
        <v>10876.956749999999</v>
      </c>
      <c r="I190" s="29">
        <v>1063.72029</v>
      </c>
      <c r="J190" s="29">
        <v>606.80188980000003</v>
      </c>
      <c r="K190" s="29">
        <v>479.11389109999999</v>
      </c>
      <c r="L190">
        <v>1</v>
      </c>
      <c r="M190" s="1" t="str">
        <f t="shared" si="2"/>
        <v/>
      </c>
      <c r="N190" s="1">
        <v>0.41181905000000002</v>
      </c>
      <c r="O190">
        <v>6</v>
      </c>
      <c r="P190" s="28">
        <v>9.5232609999999999E-3</v>
      </c>
    </row>
    <row r="191" spans="1:16" x14ac:dyDescent="0.35">
      <c r="A191">
        <v>4</v>
      </c>
      <c r="B191">
        <v>100</v>
      </c>
      <c r="C191">
        <v>4000</v>
      </c>
      <c r="D191">
        <v>2</v>
      </c>
      <c r="E191" s="29">
        <v>27290.160650000002</v>
      </c>
      <c r="F191" s="29">
        <v>4000</v>
      </c>
      <c r="G191" s="29">
        <v>10581.62372</v>
      </c>
      <c r="H191" s="29">
        <v>10595.40776</v>
      </c>
      <c r="I191" s="29">
        <v>1027.2020789999999</v>
      </c>
      <c r="J191" s="29">
        <v>606.80188980000003</v>
      </c>
      <c r="K191" s="29">
        <v>479.1251992</v>
      </c>
      <c r="L191">
        <v>1</v>
      </c>
      <c r="M191" s="1" t="str">
        <f t="shared" si="2"/>
        <v/>
      </c>
      <c r="N191" s="1">
        <v>0.40115915299999999</v>
      </c>
      <c r="O191">
        <v>9</v>
      </c>
      <c r="P191" s="28">
        <v>4.1236729999999996E-3</v>
      </c>
    </row>
    <row r="192" spans="1:16" x14ac:dyDescent="0.35">
      <c r="A192">
        <v>4</v>
      </c>
      <c r="B192">
        <v>100</v>
      </c>
      <c r="C192">
        <v>4000</v>
      </c>
      <c r="D192">
        <v>3</v>
      </c>
      <c r="E192" s="29">
        <v>37456.097020000001</v>
      </c>
      <c r="F192" s="29">
        <v>8000</v>
      </c>
      <c r="G192" s="29">
        <v>12594.60598</v>
      </c>
      <c r="H192" s="29">
        <v>12635.154839999999</v>
      </c>
      <c r="I192" s="29">
        <v>2945.636739</v>
      </c>
      <c r="J192" s="29">
        <v>606.80188980000003</v>
      </c>
      <c r="K192" s="29">
        <v>673.89756969999996</v>
      </c>
      <c r="L192">
        <v>2</v>
      </c>
      <c r="M192" s="1">
        <f t="shared" si="2"/>
        <v>0.32118468722807625</v>
      </c>
      <c r="N192" s="1">
        <v>0.47838725300000001</v>
      </c>
      <c r="O192">
        <v>47</v>
      </c>
      <c r="P192" s="28">
        <v>7.6171269999999996E-3</v>
      </c>
    </row>
    <row r="193" spans="1:16" x14ac:dyDescent="0.35">
      <c r="A193">
        <v>4</v>
      </c>
      <c r="B193">
        <v>100</v>
      </c>
      <c r="C193">
        <v>8000</v>
      </c>
      <c r="D193">
        <v>1</v>
      </c>
      <c r="E193" s="29">
        <v>31888.48993</v>
      </c>
      <c r="F193" s="29">
        <v>8000</v>
      </c>
      <c r="G193" s="29">
        <v>10861.87364</v>
      </c>
      <c r="H193" s="29">
        <v>10876.956749999999</v>
      </c>
      <c r="I193" s="29">
        <v>1063.7249059999999</v>
      </c>
      <c r="J193" s="29">
        <v>606.80188980000003</v>
      </c>
      <c r="K193" s="29">
        <v>479.13275019999998</v>
      </c>
      <c r="L193">
        <v>1</v>
      </c>
      <c r="M193" s="1" t="str">
        <f t="shared" si="2"/>
        <v/>
      </c>
      <c r="N193" s="1">
        <v>0.41181905000000002</v>
      </c>
      <c r="O193">
        <v>5</v>
      </c>
      <c r="P193" s="28">
        <v>9.0048219999999991E-3</v>
      </c>
    </row>
    <row r="194" spans="1:16" x14ac:dyDescent="0.35">
      <c r="A194">
        <v>4</v>
      </c>
      <c r="B194">
        <v>100</v>
      </c>
      <c r="C194">
        <v>8000</v>
      </c>
      <c r="D194">
        <v>2</v>
      </c>
      <c r="E194" s="29">
        <v>31290.160650000002</v>
      </c>
      <c r="F194" s="29">
        <v>8000</v>
      </c>
      <c r="G194" s="29">
        <v>10581.62372</v>
      </c>
      <c r="H194" s="29">
        <v>10595.40776</v>
      </c>
      <c r="I194" s="29">
        <v>1027.2020789999999</v>
      </c>
      <c r="J194" s="29">
        <v>606.80188980000003</v>
      </c>
      <c r="K194" s="29">
        <v>479.1251992</v>
      </c>
      <c r="L194">
        <v>1</v>
      </c>
      <c r="M194" s="1" t="str">
        <f t="shared" si="2"/>
        <v/>
      </c>
      <c r="N194" s="1">
        <v>0.40115915299999999</v>
      </c>
      <c r="O194">
        <v>6</v>
      </c>
      <c r="P194" s="28">
        <v>7.8289540000000008E-3</v>
      </c>
    </row>
    <row r="195" spans="1:16" x14ac:dyDescent="0.35">
      <c r="A195">
        <v>4</v>
      </c>
      <c r="B195">
        <v>100</v>
      </c>
      <c r="C195">
        <v>8000</v>
      </c>
      <c r="D195">
        <v>3</v>
      </c>
      <c r="E195" s="29">
        <v>41863.795969999999</v>
      </c>
      <c r="F195" s="29">
        <v>8000</v>
      </c>
      <c r="G195" s="29">
        <v>15333.2606</v>
      </c>
      <c r="H195" s="29">
        <v>15353.69341</v>
      </c>
      <c r="I195" s="29">
        <v>2090.9156010000002</v>
      </c>
      <c r="J195" s="29">
        <v>606.80188980000003</v>
      </c>
      <c r="K195" s="29">
        <v>479.1244658</v>
      </c>
      <c r="L195">
        <v>1</v>
      </c>
      <c r="M195" s="1">
        <f t="shared" si="2"/>
        <v>0.33737432525580863</v>
      </c>
      <c r="N195" s="1">
        <v>0.58131548899999996</v>
      </c>
      <c r="O195">
        <v>9</v>
      </c>
      <c r="P195" s="28">
        <v>5.0819400000000001E-3</v>
      </c>
    </row>
    <row r="196" spans="1:16" x14ac:dyDescent="0.35">
      <c r="A196">
        <v>5</v>
      </c>
      <c r="B196">
        <v>10</v>
      </c>
      <c r="C196">
        <v>1000</v>
      </c>
      <c r="D196">
        <v>1</v>
      </c>
      <c r="E196" s="29">
        <v>22639.67236</v>
      </c>
      <c r="F196" s="29">
        <v>5000</v>
      </c>
      <c r="G196" s="29">
        <v>8014.2084290000003</v>
      </c>
      <c r="H196" s="29">
        <v>5545.8392940000003</v>
      </c>
      <c r="I196" s="29">
        <v>2372.4333179999999</v>
      </c>
      <c r="J196" s="29">
        <v>613.87430119999999</v>
      </c>
      <c r="K196" s="29">
        <v>1093.317022</v>
      </c>
      <c r="L196">
        <v>5</v>
      </c>
      <c r="M196" s="1" t="str">
        <f t="shared" ref="M196:M243" si="3">IF($D196=3,(SUMIFS($E:$E,$A:$A,$A196,$B:$B,$B196,$C:$C,$C196,$D:$D,1)+SUMIFS($E:$E,$A:$A,$A196,$B:$B,$B196,$C:$C,$C196,$D:$D,2)-$E196)/(SUMIFS($E:$E,$A:$A,$A196,$B:$B,$B196,$C:$C,$C196,$D:$D,1)+SUMIFS($E:$E,$A:$A,$A196,$B:$B,$B196,$C:$C,$C196,$D:$D,2)),"")</f>
        <v/>
      </c>
      <c r="N196" s="1">
        <v>0.799662926</v>
      </c>
      <c r="O196">
        <v>42</v>
      </c>
      <c r="P196" s="28">
        <v>3.2624099999999999E-3</v>
      </c>
    </row>
    <row r="197" spans="1:16" x14ac:dyDescent="0.35">
      <c r="A197">
        <v>5</v>
      </c>
      <c r="B197">
        <v>10</v>
      </c>
      <c r="C197">
        <v>1000</v>
      </c>
      <c r="D197">
        <v>2</v>
      </c>
      <c r="E197" s="29">
        <v>22670.316330000001</v>
      </c>
      <c r="F197" s="29">
        <v>4000</v>
      </c>
      <c r="G197" s="29">
        <v>8881.7180430000008</v>
      </c>
      <c r="H197" s="29">
        <v>6092.8332600000003</v>
      </c>
      <c r="I197" s="29">
        <v>2103.9502710000002</v>
      </c>
      <c r="J197" s="29">
        <v>613.87430119999999</v>
      </c>
      <c r="K197" s="29">
        <v>977.94045300000005</v>
      </c>
      <c r="L197">
        <v>4</v>
      </c>
      <c r="M197" s="1" t="str">
        <f t="shared" si="3"/>
        <v/>
      </c>
      <c r="N197" s="1">
        <v>0.87853481</v>
      </c>
      <c r="O197">
        <v>31</v>
      </c>
      <c r="P197" s="28">
        <v>9.7792959999999998E-3</v>
      </c>
    </row>
    <row r="198" spans="1:16" x14ac:dyDescent="0.35">
      <c r="A198">
        <v>5</v>
      </c>
      <c r="B198">
        <v>10</v>
      </c>
      <c r="C198">
        <v>1000</v>
      </c>
      <c r="D198">
        <v>3</v>
      </c>
      <c r="E198" s="29">
        <v>32708.391790000001</v>
      </c>
      <c r="F198" s="29">
        <v>6000</v>
      </c>
      <c r="G198" s="29">
        <v>13756.72478</v>
      </c>
      <c r="H198" s="29">
        <v>6002.8713109999999</v>
      </c>
      <c r="I198" s="29">
        <v>5143.9043750000001</v>
      </c>
      <c r="J198" s="29">
        <v>613.87430119999999</v>
      </c>
      <c r="K198" s="29">
        <v>1191.0170270000001</v>
      </c>
      <c r="L198">
        <v>6</v>
      </c>
      <c r="M198" s="1">
        <f t="shared" si="3"/>
        <v>0.27811962139776902</v>
      </c>
      <c r="N198" s="1">
        <v>0.86556306100000002</v>
      </c>
      <c r="O198">
        <v>30</v>
      </c>
      <c r="P198" s="28">
        <v>6.0905159999999998E-3</v>
      </c>
    </row>
    <row r="199" spans="1:16" x14ac:dyDescent="0.35">
      <c r="A199">
        <v>5</v>
      </c>
      <c r="B199">
        <v>10</v>
      </c>
      <c r="C199">
        <v>2000</v>
      </c>
      <c r="D199">
        <v>1</v>
      </c>
      <c r="E199" s="29">
        <v>26378.646349999999</v>
      </c>
      <c r="F199" s="29">
        <v>6000</v>
      </c>
      <c r="G199" s="29">
        <v>10771.39416</v>
      </c>
      <c r="H199" s="29">
        <v>6314.2235819999996</v>
      </c>
      <c r="I199" s="29">
        <v>1835.074805</v>
      </c>
      <c r="J199" s="29">
        <v>613.87430119999999</v>
      </c>
      <c r="K199" s="29">
        <v>844.07949989999997</v>
      </c>
      <c r="L199">
        <v>3</v>
      </c>
      <c r="M199" s="1" t="str">
        <f t="shared" si="3"/>
        <v/>
      </c>
      <c r="N199" s="1">
        <v>0.91045741400000002</v>
      </c>
      <c r="O199">
        <v>25</v>
      </c>
      <c r="P199" s="28">
        <v>9.9770640000000008E-3</v>
      </c>
    </row>
    <row r="200" spans="1:16" x14ac:dyDescent="0.35">
      <c r="A200">
        <v>5</v>
      </c>
      <c r="B200">
        <v>10</v>
      </c>
      <c r="C200">
        <v>2000</v>
      </c>
      <c r="D200">
        <v>2</v>
      </c>
      <c r="E200" s="29">
        <v>26271.892059999998</v>
      </c>
      <c r="F200" s="29">
        <v>6000</v>
      </c>
      <c r="G200" s="29">
        <v>10816.412319999999</v>
      </c>
      <c r="H200" s="29">
        <v>6203.5238220000001</v>
      </c>
      <c r="I200" s="29">
        <v>1804.5706990000001</v>
      </c>
      <c r="J200" s="29">
        <v>613.87430119999999</v>
      </c>
      <c r="K200" s="29">
        <v>833.51091559999998</v>
      </c>
      <c r="L200">
        <v>3</v>
      </c>
      <c r="M200" s="1" t="str">
        <f t="shared" si="3"/>
        <v/>
      </c>
      <c r="N200" s="1">
        <v>0.894495449</v>
      </c>
      <c r="O200">
        <v>42</v>
      </c>
      <c r="P200" s="28">
        <v>9.9804400000000001E-3</v>
      </c>
    </row>
    <row r="201" spans="1:16" x14ac:dyDescent="0.35">
      <c r="A201">
        <v>5</v>
      </c>
      <c r="B201">
        <v>10</v>
      </c>
      <c r="C201">
        <v>2000</v>
      </c>
      <c r="D201">
        <v>3</v>
      </c>
      <c r="E201" s="29">
        <v>37503.770989999997</v>
      </c>
      <c r="F201" s="29">
        <v>8000</v>
      </c>
      <c r="G201" s="29">
        <v>17149.26957</v>
      </c>
      <c r="H201" s="29">
        <v>6538.3178619999999</v>
      </c>
      <c r="I201" s="29">
        <v>4224.6778999999997</v>
      </c>
      <c r="J201" s="29">
        <v>613.87430119999999</v>
      </c>
      <c r="K201" s="29">
        <v>977.63135929999999</v>
      </c>
      <c r="L201">
        <v>4</v>
      </c>
      <c r="M201" s="1">
        <f t="shared" si="3"/>
        <v>0.28768494829149077</v>
      </c>
      <c r="N201" s="1">
        <v>0.94276990599999999</v>
      </c>
      <c r="O201">
        <v>23</v>
      </c>
      <c r="P201" s="28">
        <v>3.455825E-3</v>
      </c>
    </row>
    <row r="202" spans="1:16" x14ac:dyDescent="0.35">
      <c r="A202">
        <v>5</v>
      </c>
      <c r="B202">
        <v>10</v>
      </c>
      <c r="C202">
        <v>4000</v>
      </c>
      <c r="D202">
        <v>1</v>
      </c>
      <c r="E202" s="29">
        <v>30933.420170000001</v>
      </c>
      <c r="F202" s="29">
        <v>8000</v>
      </c>
      <c r="G202" s="29">
        <v>13682.886420000001</v>
      </c>
      <c r="H202" s="29">
        <v>6447.4131859999998</v>
      </c>
      <c r="I202" s="29">
        <v>1498.3589850000001</v>
      </c>
      <c r="J202" s="29">
        <v>613.87430119999999</v>
      </c>
      <c r="K202" s="29">
        <v>690.88726989999998</v>
      </c>
      <c r="L202">
        <v>2</v>
      </c>
      <c r="M202" s="1" t="str">
        <f t="shared" si="3"/>
        <v/>
      </c>
      <c r="N202" s="1">
        <v>0.92966222399999998</v>
      </c>
      <c r="O202">
        <v>13</v>
      </c>
      <c r="P202" s="28">
        <v>8.7846109999999995E-3</v>
      </c>
    </row>
    <row r="203" spans="1:16" x14ac:dyDescent="0.35">
      <c r="A203">
        <v>5</v>
      </c>
      <c r="B203">
        <v>10</v>
      </c>
      <c r="C203">
        <v>4000</v>
      </c>
      <c r="D203">
        <v>2</v>
      </c>
      <c r="E203" s="29">
        <v>30434.441070000001</v>
      </c>
      <c r="F203" s="29">
        <v>8000</v>
      </c>
      <c r="G203" s="29">
        <v>13117.649450000001</v>
      </c>
      <c r="H203" s="29">
        <v>6525.8051189999996</v>
      </c>
      <c r="I203" s="29">
        <v>1487.7148589999999</v>
      </c>
      <c r="J203" s="29">
        <v>613.87430119999999</v>
      </c>
      <c r="K203" s="29">
        <v>689.39733980000005</v>
      </c>
      <c r="L203">
        <v>2</v>
      </c>
      <c r="M203" s="1" t="str">
        <f t="shared" si="3"/>
        <v/>
      </c>
      <c r="N203" s="1">
        <v>0.94096567499999995</v>
      </c>
      <c r="O203">
        <v>19</v>
      </c>
      <c r="P203" s="28">
        <v>8.3286679999999991E-3</v>
      </c>
    </row>
    <row r="204" spans="1:16" x14ac:dyDescent="0.35">
      <c r="A204">
        <v>5</v>
      </c>
      <c r="B204">
        <v>10</v>
      </c>
      <c r="C204">
        <v>4000</v>
      </c>
      <c r="D204">
        <v>3</v>
      </c>
      <c r="E204" s="29">
        <v>45000.597459999997</v>
      </c>
      <c r="F204" s="29">
        <v>12000</v>
      </c>
      <c r="G204" s="29">
        <v>21238.139009999999</v>
      </c>
      <c r="H204" s="29">
        <v>6655.39246</v>
      </c>
      <c r="I204" s="29">
        <v>3648.6338089999999</v>
      </c>
      <c r="J204" s="29">
        <v>613.87430119999999</v>
      </c>
      <c r="K204" s="29">
        <v>844.55787039999996</v>
      </c>
      <c r="L204">
        <v>3</v>
      </c>
      <c r="M204" s="1">
        <f t="shared" si="3"/>
        <v>0.26670741735629699</v>
      </c>
      <c r="N204" s="1">
        <v>0.95965106899999997</v>
      </c>
      <c r="O204">
        <v>28</v>
      </c>
      <c r="P204" s="28">
        <v>8.9302679999999999E-3</v>
      </c>
    </row>
    <row r="205" spans="1:16" x14ac:dyDescent="0.35">
      <c r="A205">
        <v>5</v>
      </c>
      <c r="B205">
        <v>10</v>
      </c>
      <c r="C205">
        <v>8000</v>
      </c>
      <c r="D205">
        <v>1</v>
      </c>
      <c r="E205" s="29">
        <v>35015.295339999997</v>
      </c>
      <c r="F205" s="29">
        <v>8000</v>
      </c>
      <c r="G205" s="29">
        <v>18213.687140000002</v>
      </c>
      <c r="H205" s="29">
        <v>6634.5124329999999</v>
      </c>
      <c r="I205" s="29">
        <v>1062.89768</v>
      </c>
      <c r="J205" s="29">
        <v>613.87430119999999</v>
      </c>
      <c r="K205" s="29">
        <v>490.32378820000002</v>
      </c>
      <c r="L205">
        <v>1</v>
      </c>
      <c r="M205" s="1" t="str">
        <f t="shared" si="3"/>
        <v/>
      </c>
      <c r="N205" s="1">
        <v>0.956640347</v>
      </c>
      <c r="O205">
        <v>9</v>
      </c>
      <c r="P205" s="28">
        <v>6.4262390000000003E-3</v>
      </c>
    </row>
    <row r="206" spans="1:16" x14ac:dyDescent="0.35">
      <c r="A206">
        <v>5</v>
      </c>
      <c r="B206">
        <v>10</v>
      </c>
      <c r="C206">
        <v>8000</v>
      </c>
      <c r="D206">
        <v>2</v>
      </c>
      <c r="E206" s="29">
        <v>34871.44644</v>
      </c>
      <c r="F206" s="29">
        <v>8000</v>
      </c>
      <c r="G206" s="29">
        <v>18089.641589999999</v>
      </c>
      <c r="H206" s="29">
        <v>6624.3359689999997</v>
      </c>
      <c r="I206" s="29">
        <v>1053.2695470000001</v>
      </c>
      <c r="J206" s="29">
        <v>613.87430119999999</v>
      </c>
      <c r="K206" s="29">
        <v>490.32502890000001</v>
      </c>
      <c r="L206">
        <v>1</v>
      </c>
      <c r="M206" s="1" t="str">
        <f t="shared" si="3"/>
        <v/>
      </c>
      <c r="N206" s="1">
        <v>0.95517298699999997</v>
      </c>
      <c r="O206">
        <v>11</v>
      </c>
      <c r="P206" s="28">
        <v>1.8494990000000001E-3</v>
      </c>
    </row>
    <row r="207" spans="1:16" x14ac:dyDescent="0.35">
      <c r="A207">
        <v>5</v>
      </c>
      <c r="B207">
        <v>10</v>
      </c>
      <c r="C207">
        <v>8000</v>
      </c>
      <c r="D207">
        <v>3</v>
      </c>
      <c r="E207" s="29">
        <v>53522.960709999999</v>
      </c>
      <c r="F207" s="29">
        <v>16000</v>
      </c>
      <c r="G207" s="29">
        <v>26494.948619999999</v>
      </c>
      <c r="H207" s="29">
        <v>6746.2752460000002</v>
      </c>
      <c r="I207" s="29">
        <v>2978.7201420000001</v>
      </c>
      <c r="J207" s="29">
        <v>613.87430119999999</v>
      </c>
      <c r="K207" s="29">
        <v>689.14240670000004</v>
      </c>
      <c r="L207">
        <v>2</v>
      </c>
      <c r="M207" s="1">
        <f t="shared" si="3"/>
        <v>0.23414714512678772</v>
      </c>
      <c r="N207" s="1">
        <v>0.97275559499999997</v>
      </c>
      <c r="O207">
        <v>21</v>
      </c>
      <c r="P207" s="28">
        <v>7.7703820000000002E-3</v>
      </c>
    </row>
    <row r="208" spans="1:16" x14ac:dyDescent="0.35">
      <c r="A208">
        <v>5</v>
      </c>
      <c r="B208">
        <v>40</v>
      </c>
      <c r="C208">
        <v>1000</v>
      </c>
      <c r="D208">
        <v>1</v>
      </c>
      <c r="E208" s="29">
        <v>22087.225170000002</v>
      </c>
      <c r="F208" s="29">
        <v>4000</v>
      </c>
      <c r="G208" s="29">
        <v>7380.5635400000001</v>
      </c>
      <c r="H208" s="29">
        <v>7026.8205170000001</v>
      </c>
      <c r="I208" s="29">
        <v>2098.3704729999999</v>
      </c>
      <c r="J208" s="29">
        <v>613.87430119999999</v>
      </c>
      <c r="K208" s="29">
        <v>967.59634010000002</v>
      </c>
      <c r="L208">
        <v>4</v>
      </c>
      <c r="M208" s="1" t="str">
        <f t="shared" si="3"/>
        <v/>
      </c>
      <c r="N208" s="1">
        <v>0.64190582600000001</v>
      </c>
      <c r="O208">
        <v>43</v>
      </c>
      <c r="P208" s="28">
        <v>9.9564270000000003E-3</v>
      </c>
    </row>
    <row r="209" spans="1:16" x14ac:dyDescent="0.35">
      <c r="A209">
        <v>5</v>
      </c>
      <c r="B209">
        <v>40</v>
      </c>
      <c r="C209">
        <v>1000</v>
      </c>
      <c r="D209">
        <v>2</v>
      </c>
      <c r="E209" s="29">
        <v>22084.95721</v>
      </c>
      <c r="F209" s="29">
        <v>4000</v>
      </c>
      <c r="G209" s="29">
        <v>7214.0118009999997</v>
      </c>
      <c r="H209" s="29">
        <v>7175.6041750000004</v>
      </c>
      <c r="I209" s="29">
        <v>2103.6700999999998</v>
      </c>
      <c r="J209" s="29">
        <v>613.87430119999999</v>
      </c>
      <c r="K209" s="29">
        <v>977.7968343</v>
      </c>
      <c r="L209">
        <v>4</v>
      </c>
      <c r="M209" s="1" t="str">
        <f t="shared" si="3"/>
        <v/>
      </c>
      <c r="N209" s="1">
        <v>0.65549733499999996</v>
      </c>
      <c r="O209">
        <v>34</v>
      </c>
      <c r="P209" s="28">
        <v>3.221275E-3</v>
      </c>
    </row>
    <row r="210" spans="1:16" x14ac:dyDescent="0.35">
      <c r="A210">
        <v>5</v>
      </c>
      <c r="B210">
        <v>40</v>
      </c>
      <c r="C210">
        <v>1000</v>
      </c>
      <c r="D210">
        <v>3</v>
      </c>
      <c r="E210" s="29">
        <v>30590.113939999999</v>
      </c>
      <c r="F210" s="29">
        <v>5000</v>
      </c>
      <c r="G210" s="29">
        <v>10685.665080000001</v>
      </c>
      <c r="H210" s="29">
        <v>8520.2435949999999</v>
      </c>
      <c r="I210" s="29">
        <v>4687.0417150000003</v>
      </c>
      <c r="J210" s="29">
        <v>613.87430119999999</v>
      </c>
      <c r="K210" s="29">
        <v>1083.2892429999999</v>
      </c>
      <c r="L210">
        <v>5</v>
      </c>
      <c r="M210" s="1">
        <f t="shared" si="3"/>
        <v>0.3074801313450522</v>
      </c>
      <c r="N210" s="1">
        <v>0.77833125000000003</v>
      </c>
      <c r="O210">
        <v>69</v>
      </c>
      <c r="P210" s="28">
        <v>6.3043279999999997E-3</v>
      </c>
    </row>
    <row r="211" spans="1:16" x14ac:dyDescent="0.35">
      <c r="A211">
        <v>5</v>
      </c>
      <c r="B211">
        <v>40</v>
      </c>
      <c r="C211">
        <v>2000</v>
      </c>
      <c r="D211">
        <v>1</v>
      </c>
      <c r="E211" s="29">
        <v>25182.156340000001</v>
      </c>
      <c r="F211" s="29">
        <v>4000</v>
      </c>
      <c r="G211" s="29">
        <v>9864.7919949999996</v>
      </c>
      <c r="H211" s="29">
        <v>8518.6700820000005</v>
      </c>
      <c r="I211" s="29">
        <v>1494.6521580000001</v>
      </c>
      <c r="J211" s="29">
        <v>613.87430119999999</v>
      </c>
      <c r="K211" s="29">
        <v>690.1678058</v>
      </c>
      <c r="L211">
        <v>2</v>
      </c>
      <c r="M211" s="1" t="str">
        <f t="shared" si="3"/>
        <v/>
      </c>
      <c r="N211" s="1">
        <v>0.778187509</v>
      </c>
      <c r="O211">
        <v>37</v>
      </c>
      <c r="P211" s="28">
        <v>8.5707270000000002E-3</v>
      </c>
    </row>
    <row r="212" spans="1:16" x14ac:dyDescent="0.35">
      <c r="A212">
        <v>5</v>
      </c>
      <c r="B212">
        <v>40</v>
      </c>
      <c r="C212">
        <v>2000</v>
      </c>
      <c r="D212">
        <v>2</v>
      </c>
      <c r="E212" s="29">
        <v>24951.974709999999</v>
      </c>
      <c r="F212" s="29">
        <v>4000</v>
      </c>
      <c r="G212" s="29">
        <v>9583.2552379999997</v>
      </c>
      <c r="H212" s="29">
        <v>8577.6529350000001</v>
      </c>
      <c r="I212" s="29">
        <v>1487.0239859999999</v>
      </c>
      <c r="J212" s="29">
        <v>613.87430119999999</v>
      </c>
      <c r="K212" s="29">
        <v>690.16825440000002</v>
      </c>
      <c r="L212">
        <v>2</v>
      </c>
      <c r="M212" s="1" t="str">
        <f t="shared" si="3"/>
        <v/>
      </c>
      <c r="N212" s="1">
        <v>0.78357564099999999</v>
      </c>
      <c r="O212">
        <v>22</v>
      </c>
      <c r="P212" s="28">
        <v>9.8918700000000005E-3</v>
      </c>
    </row>
    <row r="213" spans="1:16" x14ac:dyDescent="0.35">
      <c r="A213">
        <v>5</v>
      </c>
      <c r="B213">
        <v>40</v>
      </c>
      <c r="C213">
        <v>2000</v>
      </c>
      <c r="D213">
        <v>3</v>
      </c>
      <c r="E213" s="29">
        <v>34881.389490000001</v>
      </c>
      <c r="F213" s="29">
        <v>6000</v>
      </c>
      <c r="G213" s="29">
        <v>13705.20724</v>
      </c>
      <c r="H213" s="29">
        <v>10052.1531</v>
      </c>
      <c r="I213" s="29">
        <v>3662.5106989999999</v>
      </c>
      <c r="J213" s="29">
        <v>613.87430119999999</v>
      </c>
      <c r="K213" s="29">
        <v>847.6441489</v>
      </c>
      <c r="L213">
        <v>3</v>
      </c>
      <c r="M213" s="1">
        <f t="shared" si="3"/>
        <v>0.30423867414372979</v>
      </c>
      <c r="N213" s="1">
        <v>0.91827244200000002</v>
      </c>
      <c r="O213">
        <v>62</v>
      </c>
      <c r="P213" s="28">
        <v>9.2518040000000006E-3</v>
      </c>
    </row>
    <row r="214" spans="1:16" x14ac:dyDescent="0.35">
      <c r="A214">
        <v>5</v>
      </c>
      <c r="B214">
        <v>40</v>
      </c>
      <c r="C214">
        <v>4000</v>
      </c>
      <c r="D214">
        <v>1</v>
      </c>
      <c r="E214" s="29">
        <v>27862.205730000001</v>
      </c>
      <c r="F214" s="29">
        <v>4000</v>
      </c>
      <c r="G214" s="29">
        <v>12290.424290000001</v>
      </c>
      <c r="H214" s="29">
        <v>9404.6856779999998</v>
      </c>
      <c r="I214" s="29">
        <v>1062.89768</v>
      </c>
      <c r="J214" s="29">
        <v>613.87430119999999</v>
      </c>
      <c r="K214" s="29">
        <v>490.32378820000002</v>
      </c>
      <c r="L214">
        <v>1</v>
      </c>
      <c r="M214" s="1" t="str">
        <f t="shared" si="3"/>
        <v/>
      </c>
      <c r="N214" s="1">
        <v>0.85912576100000004</v>
      </c>
      <c r="O214">
        <v>13</v>
      </c>
      <c r="P214" s="28">
        <v>5.9715710000000002E-3</v>
      </c>
    </row>
    <row r="215" spans="1:16" x14ac:dyDescent="0.35">
      <c r="A215">
        <v>5</v>
      </c>
      <c r="B215">
        <v>40</v>
      </c>
      <c r="C215">
        <v>4000</v>
      </c>
      <c r="D215">
        <v>2</v>
      </c>
      <c r="E215" s="29">
        <v>27791.937310000001</v>
      </c>
      <c r="F215" s="29">
        <v>4000</v>
      </c>
      <c r="G215" s="29">
        <v>12214.223400000001</v>
      </c>
      <c r="H215" s="29">
        <v>9420.2450320000007</v>
      </c>
      <c r="I215" s="29">
        <v>1053.2695470000001</v>
      </c>
      <c r="J215" s="29">
        <v>613.87430119999999</v>
      </c>
      <c r="K215" s="29">
        <v>490.32502890000001</v>
      </c>
      <c r="L215">
        <v>1</v>
      </c>
      <c r="M215" s="1" t="str">
        <f t="shared" si="3"/>
        <v/>
      </c>
      <c r="N215" s="1">
        <v>0.86054712099999997</v>
      </c>
      <c r="O215">
        <v>6</v>
      </c>
      <c r="P215" s="28">
        <v>8.4664530000000005E-3</v>
      </c>
    </row>
    <row r="216" spans="1:16" x14ac:dyDescent="0.35">
      <c r="A216">
        <v>5</v>
      </c>
      <c r="B216">
        <v>40</v>
      </c>
      <c r="C216">
        <v>4000</v>
      </c>
      <c r="D216">
        <v>3</v>
      </c>
      <c r="E216" s="29">
        <v>39450.926939999998</v>
      </c>
      <c r="F216" s="29">
        <v>8000</v>
      </c>
      <c r="G216" s="29">
        <v>17100.33596</v>
      </c>
      <c r="H216" s="29">
        <v>10068.11011</v>
      </c>
      <c r="I216" s="29">
        <v>2979.2359099999999</v>
      </c>
      <c r="J216" s="29">
        <v>613.87430119999999</v>
      </c>
      <c r="K216" s="29">
        <v>689.37065859999996</v>
      </c>
      <c r="L216">
        <v>2</v>
      </c>
      <c r="M216" s="1">
        <f t="shared" si="3"/>
        <v>0.29114123791923907</v>
      </c>
      <c r="N216" s="1">
        <v>0.91973012799999998</v>
      </c>
      <c r="O216">
        <v>60</v>
      </c>
      <c r="P216" s="28">
        <v>8.6390779999999997E-3</v>
      </c>
    </row>
    <row r="217" spans="1:16" x14ac:dyDescent="0.35">
      <c r="A217">
        <v>5</v>
      </c>
      <c r="B217">
        <v>40</v>
      </c>
      <c r="C217">
        <v>8000</v>
      </c>
      <c r="D217">
        <v>1</v>
      </c>
      <c r="E217" s="29">
        <v>31862.205730000001</v>
      </c>
      <c r="F217" s="29">
        <v>8000</v>
      </c>
      <c r="G217" s="29">
        <v>12290.424290000001</v>
      </c>
      <c r="H217" s="29">
        <v>9404.6856779999998</v>
      </c>
      <c r="I217" s="29">
        <v>1062.89768</v>
      </c>
      <c r="J217" s="29">
        <v>613.87430119999999</v>
      </c>
      <c r="K217" s="29">
        <v>490.32378820000002</v>
      </c>
      <c r="L217">
        <v>1</v>
      </c>
      <c r="M217" s="1" t="str">
        <f t="shared" si="3"/>
        <v/>
      </c>
      <c r="N217" s="1">
        <v>0.85912576100000004</v>
      </c>
      <c r="O217">
        <v>9</v>
      </c>
      <c r="P217" s="28">
        <v>5.3237090000000003E-3</v>
      </c>
    </row>
    <row r="218" spans="1:16" x14ac:dyDescent="0.35">
      <c r="A218">
        <v>5</v>
      </c>
      <c r="B218">
        <v>40</v>
      </c>
      <c r="C218">
        <v>8000</v>
      </c>
      <c r="D218">
        <v>2</v>
      </c>
      <c r="E218" s="29">
        <v>31791.937310000001</v>
      </c>
      <c r="F218" s="29">
        <v>8000</v>
      </c>
      <c r="G218" s="29">
        <v>12214.223400000001</v>
      </c>
      <c r="H218" s="29">
        <v>9420.2450320000007</v>
      </c>
      <c r="I218" s="29">
        <v>1053.2695470000001</v>
      </c>
      <c r="J218" s="29">
        <v>613.87430119999999</v>
      </c>
      <c r="K218" s="29">
        <v>490.32502890000001</v>
      </c>
      <c r="L218">
        <v>1</v>
      </c>
      <c r="M218" s="1" t="str">
        <f t="shared" si="3"/>
        <v/>
      </c>
      <c r="N218" s="1">
        <v>0.86054712099999997</v>
      </c>
      <c r="O218">
        <v>12</v>
      </c>
      <c r="P218" s="28">
        <v>6.2290499999999999E-4</v>
      </c>
    </row>
    <row r="219" spans="1:16" x14ac:dyDescent="0.35">
      <c r="A219">
        <v>5</v>
      </c>
      <c r="B219">
        <v>40</v>
      </c>
      <c r="C219">
        <v>8000</v>
      </c>
      <c r="D219">
        <v>3</v>
      </c>
      <c r="E219" s="29">
        <v>44690.170720000002</v>
      </c>
      <c r="F219" s="29">
        <v>8000</v>
      </c>
      <c r="G219" s="29">
        <v>23090.559819999999</v>
      </c>
      <c r="H219" s="29">
        <v>10379.21974</v>
      </c>
      <c r="I219" s="29">
        <v>2116.1764050000002</v>
      </c>
      <c r="J219" s="29">
        <v>613.87430119999999</v>
      </c>
      <c r="K219" s="29">
        <v>490.34044619999997</v>
      </c>
      <c r="L219">
        <v>1</v>
      </c>
      <c r="M219" s="1">
        <f t="shared" si="3"/>
        <v>0.29792204268751399</v>
      </c>
      <c r="N219" s="1">
        <v>0.94815024800000003</v>
      </c>
      <c r="O219">
        <v>11</v>
      </c>
      <c r="P219" s="28">
        <v>4.79219E-3</v>
      </c>
    </row>
    <row r="220" spans="1:16" x14ac:dyDescent="0.35">
      <c r="A220">
        <v>5</v>
      </c>
      <c r="B220">
        <v>70</v>
      </c>
      <c r="C220">
        <v>1000</v>
      </c>
      <c r="D220">
        <v>1</v>
      </c>
      <c r="E220" s="29">
        <v>22059.892230000001</v>
      </c>
      <c r="F220" s="29">
        <v>4000</v>
      </c>
      <c r="G220" s="29">
        <v>7164.7294009999996</v>
      </c>
      <c r="H220" s="29">
        <v>7215.3223209999996</v>
      </c>
      <c r="I220" s="29">
        <v>2098.3702720000001</v>
      </c>
      <c r="J220" s="29">
        <v>613.87430119999999</v>
      </c>
      <c r="K220" s="29">
        <v>967.5959368</v>
      </c>
      <c r="L220">
        <v>4</v>
      </c>
      <c r="M220" s="1" t="str">
        <f t="shared" si="3"/>
        <v/>
      </c>
      <c r="N220" s="1">
        <v>0.49166117399999998</v>
      </c>
      <c r="O220">
        <v>55</v>
      </c>
      <c r="P220" s="28">
        <v>8.3764779999999997E-3</v>
      </c>
    </row>
    <row r="221" spans="1:16" x14ac:dyDescent="0.35">
      <c r="A221">
        <v>5</v>
      </c>
      <c r="B221">
        <v>70</v>
      </c>
      <c r="C221">
        <v>1000</v>
      </c>
      <c r="D221">
        <v>2</v>
      </c>
      <c r="E221" s="29">
        <v>22094.4709</v>
      </c>
      <c r="F221" s="29">
        <v>4000</v>
      </c>
      <c r="G221" s="29">
        <v>7171.252391</v>
      </c>
      <c r="H221" s="29">
        <v>7227.8775900000001</v>
      </c>
      <c r="I221" s="29">
        <v>2103.6699239999998</v>
      </c>
      <c r="J221" s="29">
        <v>613.87430119999999</v>
      </c>
      <c r="K221" s="29">
        <v>977.79669369999999</v>
      </c>
      <c r="L221">
        <v>4</v>
      </c>
      <c r="M221" s="1" t="str">
        <f t="shared" si="3"/>
        <v/>
      </c>
      <c r="N221" s="1">
        <v>0.49251670600000003</v>
      </c>
      <c r="O221">
        <v>50</v>
      </c>
      <c r="P221" s="28">
        <v>3.8047329999999998E-3</v>
      </c>
    </row>
    <row r="222" spans="1:16" x14ac:dyDescent="0.35">
      <c r="A222">
        <v>5</v>
      </c>
      <c r="B222">
        <v>70</v>
      </c>
      <c r="C222">
        <v>1000</v>
      </c>
      <c r="D222">
        <v>3</v>
      </c>
      <c r="E222" s="29">
        <v>30202.721979999998</v>
      </c>
      <c r="F222" s="29">
        <v>5000</v>
      </c>
      <c r="G222" s="29">
        <v>9470.2058359999992</v>
      </c>
      <c r="H222" s="29">
        <v>9313.7679559999997</v>
      </c>
      <c r="I222" s="29">
        <v>4714.5226810000004</v>
      </c>
      <c r="J222" s="29">
        <v>613.87430119999999</v>
      </c>
      <c r="K222" s="29">
        <v>1090.3512020000001</v>
      </c>
      <c r="L222">
        <v>5</v>
      </c>
      <c r="M222" s="1">
        <f t="shared" si="3"/>
        <v>0.31597423586256584</v>
      </c>
      <c r="N222" s="1">
        <v>0.63465190900000001</v>
      </c>
      <c r="O222">
        <v>59</v>
      </c>
      <c r="P222" s="28">
        <v>7.1291949999999996E-3</v>
      </c>
    </row>
    <row r="223" spans="1:16" x14ac:dyDescent="0.35">
      <c r="A223">
        <v>5</v>
      </c>
      <c r="B223">
        <v>70</v>
      </c>
      <c r="C223">
        <v>2000</v>
      </c>
      <c r="D223">
        <v>1</v>
      </c>
      <c r="E223" s="29">
        <v>25104.78386</v>
      </c>
      <c r="F223" s="29">
        <v>4000</v>
      </c>
      <c r="G223" s="29">
        <v>9235.7095000000008</v>
      </c>
      <c r="H223" s="29">
        <v>9083.5710180000005</v>
      </c>
      <c r="I223" s="29">
        <v>1484.9699169999999</v>
      </c>
      <c r="J223" s="29">
        <v>613.87430119999999</v>
      </c>
      <c r="K223" s="29">
        <v>686.65912790000004</v>
      </c>
      <c r="L223">
        <v>2</v>
      </c>
      <c r="M223" s="1" t="str">
        <f t="shared" si="3"/>
        <v/>
      </c>
      <c r="N223" s="1">
        <v>0.61896599900000004</v>
      </c>
      <c r="O223">
        <v>30</v>
      </c>
      <c r="P223" s="28">
        <v>9.8788599999999997E-3</v>
      </c>
    </row>
    <row r="224" spans="1:16" x14ac:dyDescent="0.35">
      <c r="A224">
        <v>5</v>
      </c>
      <c r="B224">
        <v>70</v>
      </c>
      <c r="C224">
        <v>2000</v>
      </c>
      <c r="D224">
        <v>2</v>
      </c>
      <c r="E224" s="29">
        <v>24852.362799999999</v>
      </c>
      <c r="F224" s="29">
        <v>4000</v>
      </c>
      <c r="G224" s="29">
        <v>9034.8991900000001</v>
      </c>
      <c r="H224" s="29">
        <v>9033.7929519999998</v>
      </c>
      <c r="I224" s="29">
        <v>1482.2984690000001</v>
      </c>
      <c r="J224" s="29">
        <v>613.87430119999999</v>
      </c>
      <c r="K224" s="29">
        <v>687.4978926</v>
      </c>
      <c r="L224">
        <v>2</v>
      </c>
      <c r="M224" s="1" t="str">
        <f t="shared" si="3"/>
        <v/>
      </c>
      <c r="N224" s="1">
        <v>0.61557405899999995</v>
      </c>
      <c r="O224">
        <v>31</v>
      </c>
      <c r="P224" s="28">
        <v>9.6676249999999991E-3</v>
      </c>
    </row>
    <row r="225" spans="1:16" x14ac:dyDescent="0.35">
      <c r="A225">
        <v>5</v>
      </c>
      <c r="B225">
        <v>70</v>
      </c>
      <c r="C225">
        <v>2000</v>
      </c>
      <c r="D225">
        <v>3</v>
      </c>
      <c r="E225" s="29">
        <v>34173.456570000002</v>
      </c>
      <c r="F225" s="29">
        <v>6000</v>
      </c>
      <c r="G225" s="29">
        <v>11938.932930000001</v>
      </c>
      <c r="H225" s="29">
        <v>11165.077660000001</v>
      </c>
      <c r="I225" s="29">
        <v>3617.1426070000002</v>
      </c>
      <c r="J225" s="29">
        <v>613.87430119999999</v>
      </c>
      <c r="K225" s="29">
        <v>838.42907500000001</v>
      </c>
      <c r="L225">
        <v>3</v>
      </c>
      <c r="M225" s="1">
        <f t="shared" si="3"/>
        <v>0.31594458741651432</v>
      </c>
      <c r="N225" s="1">
        <v>0.76080249</v>
      </c>
      <c r="O225">
        <v>135</v>
      </c>
      <c r="P225" s="28">
        <v>2.6873679999999999E-3</v>
      </c>
    </row>
    <row r="226" spans="1:16" x14ac:dyDescent="0.35">
      <c r="A226">
        <v>5</v>
      </c>
      <c r="B226">
        <v>70</v>
      </c>
      <c r="C226">
        <v>4000</v>
      </c>
      <c r="D226">
        <v>1</v>
      </c>
      <c r="E226" s="29">
        <v>27482.512900000002</v>
      </c>
      <c r="F226" s="29">
        <v>4000</v>
      </c>
      <c r="G226" s="29">
        <v>10770.87601</v>
      </c>
      <c r="H226" s="29">
        <v>10544.54112</v>
      </c>
      <c r="I226" s="29">
        <v>1062.89768</v>
      </c>
      <c r="J226" s="29">
        <v>613.87430119999999</v>
      </c>
      <c r="K226" s="29">
        <v>490.32378820000002</v>
      </c>
      <c r="L226">
        <v>1</v>
      </c>
      <c r="M226" s="1" t="str">
        <f t="shared" si="3"/>
        <v/>
      </c>
      <c r="N226" s="1">
        <v>0.71851834699999995</v>
      </c>
      <c r="O226">
        <v>16</v>
      </c>
      <c r="P226" s="28">
        <v>8.3888739999999993E-3</v>
      </c>
    </row>
    <row r="227" spans="1:16" x14ac:dyDescent="0.35">
      <c r="A227">
        <v>5</v>
      </c>
      <c r="B227">
        <v>70</v>
      </c>
      <c r="C227">
        <v>4000</v>
      </c>
      <c r="D227">
        <v>2</v>
      </c>
      <c r="E227" s="29">
        <v>27383.434519999999</v>
      </c>
      <c r="F227" s="29">
        <v>4000</v>
      </c>
      <c r="G227" s="29">
        <v>10819.47661</v>
      </c>
      <c r="H227" s="29">
        <v>10406.48904</v>
      </c>
      <c r="I227" s="29">
        <v>1053.2695470000001</v>
      </c>
      <c r="J227" s="29">
        <v>613.87430119999999</v>
      </c>
      <c r="K227" s="29">
        <v>490.32502890000001</v>
      </c>
      <c r="L227">
        <v>1</v>
      </c>
      <c r="M227" s="1" t="str">
        <f t="shared" si="3"/>
        <v/>
      </c>
      <c r="N227" s="1">
        <v>0.70911130300000003</v>
      </c>
      <c r="O227">
        <v>10</v>
      </c>
      <c r="P227" s="28">
        <v>9.9681860000000004E-3</v>
      </c>
    </row>
    <row r="228" spans="1:16" x14ac:dyDescent="0.35">
      <c r="A228">
        <v>5</v>
      </c>
      <c r="B228">
        <v>70</v>
      </c>
      <c r="C228">
        <v>4000</v>
      </c>
      <c r="D228">
        <v>3</v>
      </c>
      <c r="E228" s="29">
        <v>38190.588669999997</v>
      </c>
      <c r="F228" s="29">
        <v>4000.0008149999999</v>
      </c>
      <c r="G228" s="29">
        <v>17769.46056</v>
      </c>
      <c r="H228" s="29">
        <v>13200.768679999999</v>
      </c>
      <c r="I228" s="29">
        <v>2116.1660510000002</v>
      </c>
      <c r="J228" s="29">
        <v>613.87430129999996</v>
      </c>
      <c r="K228" s="29">
        <v>490.3182698</v>
      </c>
      <c r="L228">
        <v>1</v>
      </c>
      <c r="M228" s="1">
        <f t="shared" si="3"/>
        <v>0.30392911330501182</v>
      </c>
      <c r="N228" s="1">
        <v>0.89951705500000001</v>
      </c>
      <c r="O228">
        <v>291</v>
      </c>
      <c r="P228" s="28">
        <v>9.4489780000000002E-3</v>
      </c>
    </row>
    <row r="229" spans="1:16" x14ac:dyDescent="0.35">
      <c r="A229">
        <v>5</v>
      </c>
      <c r="B229">
        <v>70</v>
      </c>
      <c r="C229">
        <v>8000</v>
      </c>
      <c r="D229">
        <v>1</v>
      </c>
      <c r="E229" s="29">
        <v>31482.512900000002</v>
      </c>
      <c r="F229" s="29">
        <v>8000</v>
      </c>
      <c r="G229" s="29">
        <v>10770.87601</v>
      </c>
      <c r="H229" s="29">
        <v>10544.54112</v>
      </c>
      <c r="I229" s="29">
        <v>1062.89768</v>
      </c>
      <c r="J229" s="29">
        <v>613.87430119999999</v>
      </c>
      <c r="K229" s="29">
        <v>490.32378820000002</v>
      </c>
      <c r="L229">
        <v>1</v>
      </c>
      <c r="M229" s="1" t="str">
        <f t="shared" si="3"/>
        <v/>
      </c>
      <c r="N229" s="1">
        <v>0.71851834699999995</v>
      </c>
      <c r="O229">
        <v>17</v>
      </c>
      <c r="P229" s="28">
        <v>3.84891E-4</v>
      </c>
    </row>
    <row r="230" spans="1:16" x14ac:dyDescent="0.35">
      <c r="A230">
        <v>5</v>
      </c>
      <c r="B230">
        <v>70</v>
      </c>
      <c r="C230">
        <v>8000</v>
      </c>
      <c r="D230">
        <v>2</v>
      </c>
      <c r="E230" s="29">
        <v>31383.434519999999</v>
      </c>
      <c r="F230" s="29">
        <v>8000</v>
      </c>
      <c r="G230" s="29">
        <v>10819.47661</v>
      </c>
      <c r="H230" s="29">
        <v>10406.48904</v>
      </c>
      <c r="I230" s="29">
        <v>1053.2695470000001</v>
      </c>
      <c r="J230" s="29">
        <v>613.87430119999999</v>
      </c>
      <c r="K230" s="29">
        <v>490.32502890000001</v>
      </c>
      <c r="L230">
        <v>1</v>
      </c>
      <c r="M230" s="1" t="str">
        <f t="shared" si="3"/>
        <v/>
      </c>
      <c r="N230" s="1">
        <v>0.70911130300000003</v>
      </c>
      <c r="O230">
        <v>9</v>
      </c>
      <c r="P230" s="28">
        <v>1.72418E-4</v>
      </c>
    </row>
    <row r="231" spans="1:16" x14ac:dyDescent="0.35">
      <c r="A231">
        <v>5</v>
      </c>
      <c r="B231">
        <v>70</v>
      </c>
      <c r="C231">
        <v>8000</v>
      </c>
      <c r="D231">
        <v>3</v>
      </c>
      <c r="E231" s="29">
        <v>42210.810310000001</v>
      </c>
      <c r="F231" s="29">
        <v>8000</v>
      </c>
      <c r="G231" s="29">
        <v>17764.306100000002</v>
      </c>
      <c r="H231" s="29">
        <v>13226.11305</v>
      </c>
      <c r="I231" s="29">
        <v>2116.1764050000002</v>
      </c>
      <c r="J231" s="29">
        <v>613.87430119999999</v>
      </c>
      <c r="K231" s="29">
        <v>490.34044619999997</v>
      </c>
      <c r="L231">
        <v>1</v>
      </c>
      <c r="M231" s="1">
        <f t="shared" si="3"/>
        <v>0.32855843199189311</v>
      </c>
      <c r="N231" s="1">
        <v>0.90124404400000002</v>
      </c>
      <c r="O231">
        <v>17</v>
      </c>
      <c r="P231" s="28">
        <v>8.1741109999999995E-3</v>
      </c>
    </row>
    <row r="232" spans="1:16" x14ac:dyDescent="0.35">
      <c r="A232">
        <v>5</v>
      </c>
      <c r="B232">
        <v>100</v>
      </c>
      <c r="C232">
        <v>1000</v>
      </c>
      <c r="D232">
        <v>1</v>
      </c>
      <c r="E232" s="29">
        <v>22082.373540000001</v>
      </c>
      <c r="F232" s="29">
        <v>4000</v>
      </c>
      <c r="G232" s="29">
        <v>7178.3043889999999</v>
      </c>
      <c r="H232" s="29">
        <v>7240.3754490000001</v>
      </c>
      <c r="I232" s="29">
        <v>2087.531763</v>
      </c>
      <c r="J232" s="29">
        <v>613.87430119999999</v>
      </c>
      <c r="K232" s="29">
        <v>962.2876407</v>
      </c>
      <c r="L232">
        <v>4</v>
      </c>
      <c r="M232" s="1" t="str">
        <f t="shared" si="3"/>
        <v/>
      </c>
      <c r="N232" s="1">
        <v>0.29210701700000002</v>
      </c>
      <c r="O232">
        <v>46</v>
      </c>
      <c r="P232" s="28">
        <v>9.8466349999999994E-3</v>
      </c>
    </row>
    <row r="233" spans="1:16" x14ac:dyDescent="0.35">
      <c r="A233">
        <v>5</v>
      </c>
      <c r="B233">
        <v>100</v>
      </c>
      <c r="C233">
        <v>1000</v>
      </c>
      <c r="D233">
        <v>2</v>
      </c>
      <c r="E233" s="29">
        <v>22106.612580000001</v>
      </c>
      <c r="F233" s="29">
        <v>4000</v>
      </c>
      <c r="G233" s="29">
        <v>7177.5092180000001</v>
      </c>
      <c r="H233" s="29">
        <v>7234.1344170000002</v>
      </c>
      <c r="I233" s="29">
        <v>2103.463397</v>
      </c>
      <c r="J233" s="29">
        <v>613.87430119999999</v>
      </c>
      <c r="K233" s="29">
        <v>977.63124189999996</v>
      </c>
      <c r="L233">
        <v>4</v>
      </c>
      <c r="M233" s="1" t="str">
        <f t="shared" si="3"/>
        <v/>
      </c>
      <c r="N233" s="1">
        <v>0.29185522800000002</v>
      </c>
      <c r="O233">
        <v>38</v>
      </c>
      <c r="P233" s="28">
        <v>6.038542E-3</v>
      </c>
    </row>
    <row r="234" spans="1:16" x14ac:dyDescent="0.35">
      <c r="A234">
        <v>5</v>
      </c>
      <c r="B234">
        <v>100</v>
      </c>
      <c r="C234">
        <v>1000</v>
      </c>
      <c r="D234">
        <v>3</v>
      </c>
      <c r="E234" s="29">
        <v>30214.091390000001</v>
      </c>
      <c r="F234" s="29">
        <v>5000</v>
      </c>
      <c r="G234" s="29">
        <v>9366.5637310000002</v>
      </c>
      <c r="H234" s="29">
        <v>9463.5382460000001</v>
      </c>
      <c r="I234" s="29">
        <v>4688.2247239999997</v>
      </c>
      <c r="J234" s="29">
        <v>613.87430119999999</v>
      </c>
      <c r="K234" s="29">
        <v>1081.8903889999999</v>
      </c>
      <c r="L234">
        <v>5</v>
      </c>
      <c r="M234" s="1">
        <f t="shared" si="3"/>
        <v>0.31625289369730397</v>
      </c>
      <c r="N234" s="1">
        <v>0.38179869900000002</v>
      </c>
      <c r="O234">
        <v>35</v>
      </c>
      <c r="P234" s="28">
        <v>7.5917670000000001E-3</v>
      </c>
    </row>
    <row r="235" spans="1:16" x14ac:dyDescent="0.35">
      <c r="A235">
        <v>5</v>
      </c>
      <c r="B235">
        <v>100</v>
      </c>
      <c r="C235">
        <v>2000</v>
      </c>
      <c r="D235">
        <v>1</v>
      </c>
      <c r="E235" s="29">
        <v>25094.994299999998</v>
      </c>
      <c r="F235" s="29">
        <v>4000</v>
      </c>
      <c r="G235" s="29">
        <v>9139.2388730000002</v>
      </c>
      <c r="H235" s="29">
        <v>9171.9238740000001</v>
      </c>
      <c r="I235" s="29">
        <v>1483.500982</v>
      </c>
      <c r="J235" s="29">
        <v>613.87430119999999</v>
      </c>
      <c r="K235" s="29">
        <v>686.45626519999996</v>
      </c>
      <c r="L235">
        <v>2</v>
      </c>
      <c r="M235" s="1" t="str">
        <f t="shared" si="3"/>
        <v/>
      </c>
      <c r="N235" s="1">
        <v>0.37003375599999999</v>
      </c>
      <c r="O235">
        <v>67</v>
      </c>
      <c r="P235" s="28">
        <v>8.6457180000000002E-3</v>
      </c>
    </row>
    <row r="236" spans="1:16" x14ac:dyDescent="0.35">
      <c r="A236">
        <v>5</v>
      </c>
      <c r="B236">
        <v>100</v>
      </c>
      <c r="C236">
        <v>2000</v>
      </c>
      <c r="D236">
        <v>2</v>
      </c>
      <c r="E236" s="29">
        <v>24905.171429999999</v>
      </c>
      <c r="F236" s="29">
        <v>4000</v>
      </c>
      <c r="G236" s="29">
        <v>9048.9854699999996</v>
      </c>
      <c r="H236" s="29">
        <v>9075.5988209999996</v>
      </c>
      <c r="I236" s="29">
        <v>1479.7703389999999</v>
      </c>
      <c r="J236" s="29">
        <v>613.87430119999999</v>
      </c>
      <c r="K236" s="29">
        <v>686.94249309999998</v>
      </c>
      <c r="L236">
        <v>2</v>
      </c>
      <c r="M236" s="1" t="str">
        <f t="shared" si="3"/>
        <v/>
      </c>
      <c r="N236" s="1">
        <v>0.36614760099999999</v>
      </c>
      <c r="O236">
        <v>34</v>
      </c>
      <c r="P236" s="28">
        <v>9.1588030000000001E-3</v>
      </c>
    </row>
    <row r="237" spans="1:16" x14ac:dyDescent="0.35">
      <c r="A237">
        <v>5</v>
      </c>
      <c r="B237">
        <v>100</v>
      </c>
      <c r="C237">
        <v>2000</v>
      </c>
      <c r="D237">
        <v>3</v>
      </c>
      <c r="E237" s="29">
        <v>34107.105869999999</v>
      </c>
      <c r="F237" s="29">
        <v>6000</v>
      </c>
      <c r="G237" s="29">
        <v>11495.348770000001</v>
      </c>
      <c r="H237" s="29">
        <v>11555.267030000001</v>
      </c>
      <c r="I237" s="29">
        <v>3609.1061030000001</v>
      </c>
      <c r="J237" s="29">
        <v>613.87430119999999</v>
      </c>
      <c r="K237" s="29">
        <v>833.50966349999999</v>
      </c>
      <c r="L237">
        <v>3</v>
      </c>
      <c r="M237" s="1">
        <f t="shared" si="3"/>
        <v>0.31786014362076787</v>
      </c>
      <c r="N237" s="1">
        <v>0.46618778399999999</v>
      </c>
      <c r="O237">
        <v>235</v>
      </c>
      <c r="P237" s="28">
        <v>9.1806309999999999E-3</v>
      </c>
    </row>
    <row r="238" spans="1:16" x14ac:dyDescent="0.35">
      <c r="A238">
        <v>5</v>
      </c>
      <c r="B238">
        <v>100</v>
      </c>
      <c r="C238">
        <v>4000</v>
      </c>
      <c r="D238">
        <v>1</v>
      </c>
      <c r="E238" s="29">
        <v>27464.567299999999</v>
      </c>
      <c r="F238" s="29">
        <v>4000</v>
      </c>
      <c r="G238" s="29">
        <v>10640.8896</v>
      </c>
      <c r="H238" s="29">
        <v>10656.58195</v>
      </c>
      <c r="I238" s="29">
        <v>1062.897661</v>
      </c>
      <c r="J238" s="29">
        <v>613.87430119999999</v>
      </c>
      <c r="K238" s="29">
        <v>490.32378210000002</v>
      </c>
      <c r="L238">
        <v>1</v>
      </c>
      <c r="M238" s="1" t="str">
        <f t="shared" si="3"/>
        <v/>
      </c>
      <c r="N238" s="1">
        <v>0.429931071</v>
      </c>
      <c r="O238">
        <v>11</v>
      </c>
      <c r="P238" s="28">
        <v>8.0434489999999994E-3</v>
      </c>
    </row>
    <row r="239" spans="1:16" x14ac:dyDescent="0.35">
      <c r="A239">
        <v>5</v>
      </c>
      <c r="B239">
        <v>100</v>
      </c>
      <c r="C239">
        <v>4000</v>
      </c>
      <c r="D239">
        <v>2</v>
      </c>
      <c r="E239" s="29">
        <v>27355.919730000001</v>
      </c>
      <c r="F239" s="29">
        <v>4000</v>
      </c>
      <c r="G239" s="29">
        <v>10594.581899999999</v>
      </c>
      <c r="H239" s="29">
        <v>10603.868979999999</v>
      </c>
      <c r="I239" s="29">
        <v>1053.269528</v>
      </c>
      <c r="J239" s="29">
        <v>613.87430119999999</v>
      </c>
      <c r="K239" s="29">
        <v>490.32501810000002</v>
      </c>
      <c r="L239">
        <v>1</v>
      </c>
      <c r="M239" s="1" t="str">
        <f t="shared" si="3"/>
        <v/>
      </c>
      <c r="N239" s="1">
        <v>0.427804409</v>
      </c>
      <c r="O239">
        <v>11</v>
      </c>
      <c r="P239" s="28">
        <v>8.9124700000000004E-5</v>
      </c>
    </row>
    <row r="240" spans="1:16" x14ac:dyDescent="0.35">
      <c r="A240">
        <v>5</v>
      </c>
      <c r="B240">
        <v>100</v>
      </c>
      <c r="C240">
        <v>4000</v>
      </c>
      <c r="D240">
        <v>3</v>
      </c>
      <c r="E240" s="29">
        <v>37628.353000000003</v>
      </c>
      <c r="F240" s="29">
        <v>4000</v>
      </c>
      <c r="G240" s="29">
        <v>15193.49402</v>
      </c>
      <c r="H240" s="29">
        <v>15214.499980000001</v>
      </c>
      <c r="I240" s="29">
        <v>2116.1663920000001</v>
      </c>
      <c r="J240" s="29">
        <v>613.87430119999999</v>
      </c>
      <c r="K240" s="29">
        <v>490.31830289999999</v>
      </c>
      <c r="L240">
        <v>1</v>
      </c>
      <c r="M240" s="1">
        <f t="shared" si="3"/>
        <v>0.31360783096640066</v>
      </c>
      <c r="N240" s="1">
        <v>0.61381653999999997</v>
      </c>
      <c r="O240">
        <v>34</v>
      </c>
      <c r="P240" s="28">
        <v>4.3288830000000004E-3</v>
      </c>
    </row>
    <row r="241" spans="1:32" x14ac:dyDescent="0.35">
      <c r="A241">
        <v>5</v>
      </c>
      <c r="B241">
        <v>100</v>
      </c>
      <c r="C241">
        <v>8000</v>
      </c>
      <c r="D241">
        <v>1</v>
      </c>
      <c r="E241" s="29">
        <v>31464.567299999999</v>
      </c>
      <c r="F241" s="29">
        <v>8000</v>
      </c>
      <c r="G241" s="29">
        <v>10640.8896</v>
      </c>
      <c r="H241" s="29">
        <v>10656.58195</v>
      </c>
      <c r="I241" s="29">
        <v>1062.897661</v>
      </c>
      <c r="J241" s="29">
        <v>613.87430119999999</v>
      </c>
      <c r="K241" s="29">
        <v>490.32378210000002</v>
      </c>
      <c r="L241">
        <v>1</v>
      </c>
      <c r="M241" s="1" t="str">
        <f t="shared" si="3"/>
        <v/>
      </c>
      <c r="N241" s="1">
        <v>0.429931071</v>
      </c>
      <c r="O241">
        <v>10</v>
      </c>
      <c r="P241" s="28">
        <v>6.8600149999999997E-3</v>
      </c>
    </row>
    <row r="242" spans="1:32" x14ac:dyDescent="0.35">
      <c r="A242">
        <v>5</v>
      </c>
      <c r="B242">
        <v>100</v>
      </c>
      <c r="C242">
        <v>8000</v>
      </c>
      <c r="D242">
        <v>2</v>
      </c>
      <c r="E242" s="29">
        <v>31355.919730000001</v>
      </c>
      <c r="F242" s="29">
        <v>8000</v>
      </c>
      <c r="G242" s="29">
        <v>10594.581899999999</v>
      </c>
      <c r="H242" s="29">
        <v>10603.868979999999</v>
      </c>
      <c r="I242" s="29">
        <v>1053.269528</v>
      </c>
      <c r="J242" s="29">
        <v>613.87430119999999</v>
      </c>
      <c r="K242" s="29">
        <v>490.32501810000002</v>
      </c>
      <c r="L242">
        <v>1</v>
      </c>
      <c r="M242" s="1" t="str">
        <f t="shared" si="3"/>
        <v/>
      </c>
      <c r="N242" s="1">
        <v>0.427804409</v>
      </c>
      <c r="O242">
        <v>10</v>
      </c>
      <c r="P242" s="28">
        <v>1.16456E-4</v>
      </c>
    </row>
    <row r="243" spans="1:32" x14ac:dyDescent="0.35">
      <c r="A243">
        <v>5</v>
      </c>
      <c r="B243">
        <v>100</v>
      </c>
      <c r="C243">
        <v>8000</v>
      </c>
      <c r="D243">
        <v>3</v>
      </c>
      <c r="E243" s="29">
        <v>41575.422010000002</v>
      </c>
      <c r="F243" s="29">
        <v>8000</v>
      </c>
      <c r="G243" s="29">
        <v>15170.55572</v>
      </c>
      <c r="H243" s="29">
        <v>15184.475130000001</v>
      </c>
      <c r="I243" s="29">
        <v>2116.1764189999999</v>
      </c>
      <c r="J243" s="29">
        <v>613.87430119999999</v>
      </c>
      <c r="K243" s="29">
        <v>490.34045049999997</v>
      </c>
      <c r="L243">
        <v>1</v>
      </c>
      <c r="M243" s="1">
        <f t="shared" si="3"/>
        <v>0.33818688813817049</v>
      </c>
      <c r="N243" s="1">
        <v>0.61260521199999995</v>
      </c>
      <c r="O243">
        <v>12</v>
      </c>
      <c r="P243" s="28">
        <v>7.8924129999999992E-3</v>
      </c>
    </row>
    <row r="244" spans="1:32" ht="16" x14ac:dyDescent="0.4">
      <c r="E244" s="5" t="s">
        <v>5</v>
      </c>
      <c r="F244" s="5" t="s">
        <v>6</v>
      </c>
      <c r="G244" s="5" t="s">
        <v>7</v>
      </c>
      <c r="H244" s="5" t="s">
        <v>8</v>
      </c>
      <c r="I244" s="5" t="s">
        <v>9</v>
      </c>
      <c r="J244" s="5" t="s">
        <v>10</v>
      </c>
      <c r="K244" s="5" t="s">
        <v>11</v>
      </c>
      <c r="M244" s="2" t="str">
        <f t="shared" ref="M244" si="4">IF($D244=3,(SUMIFS($E:$E,$A:$A,$A244,$B:$B,$B244,$C:$C,$C244,$D:$D,1)+SUMIFS($E:$E,$A:$A,$A244,$B:$B,$B244,$C:$C,$C244,$D:$D,2)-$E244)/(SUMIFS($E:$E,$A:$A,$A244,$B:$B,$B244,$C:$C,$C244,$D:$D,1)+SUMIFS($E:$E,$A:$A,$A244,$B:$B,$B244,$C:$C,$C244,$D:$D,2)),"")</f>
        <v/>
      </c>
    </row>
    <row r="245" spans="1:32" x14ac:dyDescent="0.35">
      <c r="D245" t="s">
        <v>15</v>
      </c>
      <c r="E245">
        <f>SUMIF(Tableau1[[#All],[Scenario]],1,Tableau1[[#All],[TotalCost]])+SUMIF(Tableau1[[#All],[Scenario]],2,Tableau1[[#All],[TotalCost]])</f>
        <v>4300592.8814000003</v>
      </c>
      <c r="F245">
        <f>SUMIF(Tableau1[[#All],[Scenario]],1,Tableau1[[#All],[OpenCost]])+SUMIF(Tableau1[[#All],[Scenario]],2,Tableau1[[#All],[OpenCost]])</f>
        <v>870000.00091199996</v>
      </c>
      <c r="G245">
        <f>SUMIF(Tableau1[[#All],[Scenario]],1,Tableau1[[#All],[TransCost]])+SUMIF(Tableau1[[#All],[Scenario]],2,Tableau1[[#All],[TransCost]])</f>
        <v>1670723.3505580006</v>
      </c>
      <c r="H245">
        <f>SUMIF(Tableau1[[#All],[Scenario]],1,Tableau1[[#All],[StockRCost]])+SUMIF(Tableau1[[#All],[Scenario]],2,Tableau1[[#All],[StockRCost]])</f>
        <v>1328913.6503570001</v>
      </c>
      <c r="I245">
        <f>SUMIF(Tableau1[[#All],[Scenario]],1,Tableau1[[#All],[StockDCCost]])+SUMIF(Tableau1[[#All],[Scenario]],2,Tableau1[[#All],[StockDCCost]])</f>
        <v>234915.08507899998</v>
      </c>
      <c r="J245">
        <f>SUMIF(Tableau1[[#All],[Scenario]],1,Tableau1[[#All],[SafetyRCost]])+SUMIF(Tableau1[[#All],[Scenario]],2,Tableau1[[#All],[SafetyRCost]])</f>
        <v>92948.626064099895</v>
      </c>
      <c r="K245">
        <f>SUMIF(Tableau1[[#All],[Scenario]],1,Tableau1[[#All],[SafetyDCCost]])+SUMIF(Tableau1[[#All],[Scenario]],2,Tableau1[[#All],[SafetyDCCost]])</f>
        <v>103092.16841040005</v>
      </c>
      <c r="M245" s="8">
        <f>AVERAGE(M3:M243)</f>
        <v>0.30302732043212227</v>
      </c>
      <c r="N245" s="2">
        <f t="shared" ref="N245:P245" si="5">AVERAGE(N3:N243)</f>
        <v>0.69745600208749958</v>
      </c>
      <c r="O245" s="27">
        <f t="shared" si="5"/>
        <v>32.029166666666669</v>
      </c>
      <c r="P245" s="2">
        <f t="shared" si="5"/>
        <v>6.971562403012675E-3</v>
      </c>
    </row>
    <row r="246" spans="1:32" x14ac:dyDescent="0.35">
      <c r="D246" t="s">
        <v>16</v>
      </c>
      <c r="E246">
        <f>SUMIF(Tableau1[[#All],[Scenario]],3,Tableau1[[#All],[TotalCost]])</f>
        <v>3002413.99688</v>
      </c>
      <c r="F246">
        <f>SUMIF(Tableau1[[#All],[Scenario]],3,Tableau1[[#All],[OpenCost]])</f>
        <v>618000.00136600004</v>
      </c>
      <c r="G246">
        <f>SUMIF(Tableau1[[#All],[Scenario]],3,Tableau1[[#All],[TransCost]])</f>
        <v>1204885.9764970001</v>
      </c>
      <c r="H246">
        <f>SUMIF(Tableau1[[#All],[Scenario]],3,Tableau1[[#All],[StockRCost]])</f>
        <v>791331.12407299993</v>
      </c>
      <c r="I246">
        <f>SUMIF(Tableau1[[#All],[Scenario]],3,Tableau1[[#All],[StockDCCost]])</f>
        <v>280290.55357199995</v>
      </c>
      <c r="J246">
        <f>SUMIF(Tableau1[[#All],[Scenario]],3,Tableau1[[#All],[SafetyRCost]])</f>
        <v>46474.31303229995</v>
      </c>
      <c r="K246">
        <f>SUMIF(Tableau1[[#All],[Scenario]],3,Tableau1[[#All],[SafetyDCCost]])</f>
        <v>61432.028302999985</v>
      </c>
      <c r="M246" s="2" t="str">
        <f t="shared" ref="M246:M255" si="6">IF($D246=3,(SUMIFS($E:$E,$A:$A,$A246,$B:$B,$B246,$C:$C,$C246,$D:$D,1)+SUMIFS($E:$E,$A:$A,$A246,$B:$B,$B246,$C:$C,$C246,$D:$D,2)-$E246)/(SUMIFS($E:$E,$A:$A,$A246,$B:$B,$B246,$C:$C,$C246,$D:$D,1)+SUMIFS($E:$E,$A:$A,$A246,$B:$B,$B246,$C:$C,$C246,$D:$D,2)),"")</f>
        <v/>
      </c>
    </row>
    <row r="247" spans="1:32" x14ac:dyDescent="0.35">
      <c r="D247" t="s">
        <v>35</v>
      </c>
      <c r="E247" s="28">
        <f>(E246-E245)/E245</f>
        <v>-0.30186044583169092</v>
      </c>
      <c r="F247" s="1">
        <f>(F246-F245)/F245</f>
        <v>-0.28965517158831544</v>
      </c>
      <c r="G247" s="1">
        <f t="shared" ref="G247:K247" si="7">(G246-G245)/G245</f>
        <v>-0.27882376451218971</v>
      </c>
      <c r="H247" s="1">
        <f t="shared" si="7"/>
        <v>-0.40452780821356127</v>
      </c>
      <c r="I247" s="1">
        <f t="shared" si="7"/>
        <v>0.19315689530002117</v>
      </c>
      <c r="J247" s="1">
        <f t="shared" si="7"/>
        <v>-0.49999999999731032</v>
      </c>
      <c r="K247" s="1">
        <f t="shared" si="7"/>
        <v>-0.40410577010617366</v>
      </c>
      <c r="M247" s="2" t="str">
        <f t="shared" si="6"/>
        <v/>
      </c>
    </row>
    <row r="248" spans="1:32" x14ac:dyDescent="0.35">
      <c r="E248" t="s">
        <v>15</v>
      </c>
      <c r="F248" s="9">
        <f>F245/$E$245</f>
        <v>0.20229768892441247</v>
      </c>
      <c r="G248" s="9">
        <f t="shared" ref="G248:K248" si="8">G245/$E$245</f>
        <v>0.38848674976509728</v>
      </c>
      <c r="H248" s="9">
        <f t="shared" si="8"/>
        <v>0.30900708042012803</v>
      </c>
      <c r="I248" s="9">
        <f t="shared" si="8"/>
        <v>5.4623883626605113E-2</v>
      </c>
      <c r="J248" s="9">
        <f t="shared" si="8"/>
        <v>2.1612979565236529E-2</v>
      </c>
      <c r="K248" s="9">
        <f t="shared" si="8"/>
        <v>2.3971617693986362E-2</v>
      </c>
      <c r="M248" s="2" t="str">
        <f t="shared" si="6"/>
        <v/>
      </c>
    </row>
    <row r="249" spans="1:32" x14ac:dyDescent="0.35">
      <c r="E249" t="s">
        <v>16</v>
      </c>
      <c r="F249" s="9">
        <f>F246/$E$246</f>
        <v>0.20583437261090684</v>
      </c>
      <c r="G249" s="9">
        <f t="shared" ref="G249:K249" si="9">G246/$E$246</f>
        <v>0.40130574189604568</v>
      </c>
      <c r="H249" s="9">
        <f t="shared" si="9"/>
        <v>0.2635649596942069</v>
      </c>
      <c r="I249" s="9">
        <f t="shared" si="9"/>
        <v>9.3355064912189908E-2</v>
      </c>
      <c r="J249" s="9">
        <f t="shared" si="9"/>
        <v>1.5478982272462883E-2</v>
      </c>
      <c r="K249" s="9">
        <f t="shared" si="9"/>
        <v>2.0460878601964261E-2</v>
      </c>
      <c r="M249" s="2" t="str">
        <f t="shared" si="6"/>
        <v/>
      </c>
    </row>
    <row r="250" spans="1:32" x14ac:dyDescent="0.35">
      <c r="M250" s="2" t="str">
        <f t="shared" si="6"/>
        <v/>
      </c>
    </row>
    <row r="251" spans="1:32" x14ac:dyDescent="0.35">
      <c r="M251" s="2" t="str">
        <f t="shared" si="6"/>
        <v/>
      </c>
    </row>
    <row r="252" spans="1:32" x14ac:dyDescent="0.35">
      <c r="H252" t="s">
        <v>23</v>
      </c>
      <c r="I252" t="s">
        <v>21</v>
      </c>
      <c r="M252" s="2" t="str">
        <f t="shared" si="6"/>
        <v/>
      </c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</row>
    <row r="253" spans="1:32" ht="16" x14ac:dyDescent="0.4">
      <c r="H253" s="5" t="s">
        <v>17</v>
      </c>
      <c r="I253" s="9">
        <f>F248</f>
        <v>0.20229768892441247</v>
      </c>
      <c r="J253" s="9"/>
      <c r="M253" s="2" t="str">
        <f t="shared" si="6"/>
        <v/>
      </c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</row>
    <row r="254" spans="1:32" ht="16" x14ac:dyDescent="0.4">
      <c r="H254" s="5" t="s">
        <v>18</v>
      </c>
      <c r="I254" s="9">
        <f>G248</f>
        <v>0.38848674976509728</v>
      </c>
      <c r="J254" s="9"/>
      <c r="M254" s="2" t="str">
        <f t="shared" si="6"/>
        <v/>
      </c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</row>
    <row r="255" spans="1:32" ht="16" x14ac:dyDescent="0.4">
      <c r="H255" s="5" t="s">
        <v>36</v>
      </c>
      <c r="I255" s="9">
        <f>H248</f>
        <v>0.30900708042012803</v>
      </c>
      <c r="J255" s="9"/>
      <c r="M255" s="2" t="str">
        <f t="shared" si="6"/>
        <v/>
      </c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</row>
    <row r="256" spans="1:32" ht="16" x14ac:dyDescent="0.4">
      <c r="H256" s="5" t="s">
        <v>37</v>
      </c>
      <c r="I256" s="9">
        <f>I248</f>
        <v>5.4623883626605113E-2</v>
      </c>
      <c r="J256" s="9"/>
      <c r="M256" s="2" t="str">
        <f>IF($I252=3,(SUMIFS($E:$E,$A:$A,$A256,$B:$B,$B256,$C:$C,$H252,$D:$D,1)+SUMIFS($E:$E,$A:$A,$A256,$B:$B,$B256,$C:$C,$H252,$D:$D,2)-$J252)/(SUMIFS($E:$E,$A:$A,$A256,$B:$B,$B256,$C:$C,$H252,$D:$D,1)+SUMIFS($E:$E,$A:$A,$A256,$B:$B,$B256,$C:$C,$H252,$D:$D,2)),"")</f>
        <v/>
      </c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</row>
    <row r="257" spans="4:32" ht="16" x14ac:dyDescent="0.4">
      <c r="H257" s="5" t="s">
        <v>19</v>
      </c>
      <c r="I257" s="9">
        <f>J248</f>
        <v>2.1612979565236529E-2</v>
      </c>
      <c r="J257" s="9"/>
      <c r="M257" s="2" t="str">
        <f>IF($I253=3,(SUMIFS($E:$E,$A:$A,$A257,$B:$B,$B257,$C:$C,$H253,$D:$D,1)+SUMIFS($E:$E,$A:$A,$A257,$B:$B,$B257,$C:$C,$H253,$D:$D,2)-$J253)/(SUMIFS($E:$E,$A:$A,$A257,$B:$B,$B257,$C:$C,$H253,$D:$D,1)+SUMIFS($E:$E,$A:$A,$A257,$B:$B,$B257,$C:$C,$H253,$D:$D,2)),"")</f>
        <v/>
      </c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</row>
    <row r="258" spans="4:32" ht="16" x14ac:dyDescent="0.4">
      <c r="H258" s="5" t="s">
        <v>20</v>
      </c>
      <c r="I258" s="9">
        <f>K248</f>
        <v>2.3971617693986362E-2</v>
      </c>
      <c r="J258" s="9"/>
      <c r="M258" s="2" t="str">
        <f>IF($I258=3,(SUMIFS($E:$E,$A:$A,$A258,$B:$B,$B258,$C:$C,$H258,$D:$D,1)+SUMIFS($E:$E,$A:$A,$A258,$B:$B,$B258,$C:$C,$H258,$D:$D,2)-$J258)/(SUMIFS($E:$E,$A:$A,$A258,$B:$B,$B258,$C:$C,$H258,$D:$D,1)+SUMIFS($E:$E,$A:$A,$A258,$B:$B,$B258,$C:$C,$H258,$D:$D,2)),"")</f>
        <v/>
      </c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</row>
    <row r="259" spans="4:32" x14ac:dyDescent="0.35">
      <c r="M259" s="2" t="str">
        <f>IF($I254=3,(SUMIFS($E:$E,$A:$A,$A259,$B:$B,$B259,$C:$C,$H254,$D:$D,1)+SUMIFS($E:$E,$A:$A,$A259,$B:$B,$B259,$C:$C,$H254,$D:$D,2)-$J254)/(SUMIFS($E:$E,$A:$A,$A259,$B:$B,$B259,$C:$C,$H254,$D:$D,1)+SUMIFS($E:$E,$A:$A,$A259,$B:$B,$B259,$C:$C,$H254,$D:$D,2)),"")</f>
        <v/>
      </c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</row>
    <row r="260" spans="4:32" x14ac:dyDescent="0.35">
      <c r="H260" t="s">
        <v>23</v>
      </c>
      <c r="J260" t="s">
        <v>22</v>
      </c>
      <c r="M260" s="2" t="str">
        <f>IF($I255=3,(SUMIFS($E:$E,$A:$A,$A260,$B:$B,$B260,$C:$C,$H255,$D:$D,1)+SUMIFS($E:$E,$A:$A,$A260,$B:$B,$B260,$C:$C,$H255,$D:$D,2)-$J255)/(SUMIFS($E:$E,$A:$A,$A260,$B:$B,$B260,$C:$C,$H255,$D:$D,1)+SUMIFS($E:$E,$A:$A,$A260,$B:$B,$B260,$C:$C,$H255,$D:$D,2)),"")</f>
        <v/>
      </c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</row>
    <row r="261" spans="4:32" ht="16" x14ac:dyDescent="0.4">
      <c r="G261" s="10"/>
      <c r="H261" s="5" t="s">
        <v>43</v>
      </c>
      <c r="I261" s="9"/>
      <c r="J261" s="9">
        <f>F249</f>
        <v>0.20583437261090684</v>
      </c>
      <c r="K261" s="10"/>
      <c r="M261" s="2" t="str">
        <f>IF($I256=3,(SUMIFS($E:$E,$A:$A,$A261,$B:$B,$B261,$C:$C,$H256,$D:$D,1)+SUMIFS($E:$E,$A:$A,$A261,$B:$B,$B261,$C:$C,$H256,$D:$D,2)-$J256)/(SUMIFS($E:$E,$A:$A,$A261,$B:$B,$B261,$C:$C,$H256,$D:$D,1)+SUMIFS($E:$E,$A:$A,$A261,$B:$B,$B261,$C:$C,$H256,$D:$D,2)),"")</f>
        <v/>
      </c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</row>
    <row r="262" spans="4:32" ht="16" x14ac:dyDescent="0.4">
      <c r="H262" s="5" t="s">
        <v>44</v>
      </c>
      <c r="I262" s="9"/>
      <c r="J262" s="9">
        <f>G249</f>
        <v>0.40130574189604568</v>
      </c>
      <c r="K262" s="10"/>
      <c r="M262" s="2" t="str">
        <f>IF($I257=3,(SUMIFS($E:$E,$A:$A,$A262,$B:$B,$B262,$C:$C,$H257,$D:$D,1)+SUMIFS($E:$E,$A:$A,$A262,$B:$B,$B262,$C:$C,$H257,$D:$D,2)-$J257)/(SUMIFS($E:$E,$A:$A,$A262,$B:$B,$B262,$C:$C,$H257,$D:$D,1)+SUMIFS($E:$E,$A:$A,$A262,$B:$B,$B262,$C:$C,$H257,$D:$D,2)),"")</f>
        <v/>
      </c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</row>
    <row r="263" spans="4:32" ht="16" x14ac:dyDescent="0.4">
      <c r="H263" s="5" t="s">
        <v>45</v>
      </c>
      <c r="I263" s="9"/>
      <c r="J263" s="9">
        <f>H249</f>
        <v>0.2635649596942069</v>
      </c>
      <c r="K263" s="10"/>
      <c r="M263" s="2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</row>
    <row r="264" spans="4:32" ht="16" x14ac:dyDescent="0.4">
      <c r="H264" s="5" t="s">
        <v>46</v>
      </c>
      <c r="I264" s="9"/>
      <c r="J264" s="9">
        <f>I249</f>
        <v>9.3355064912189908E-2</v>
      </c>
      <c r="K264" s="10"/>
      <c r="M264" s="2" t="str">
        <f t="shared" ref="M264:M271" si="10">IF($I260=3,(SUMIFS($E:$E,$A:$A,$A264,$B:$B,$B264,$C:$C,$H260,$D:$D,1)+SUMIFS($E:$E,$A:$A,$A264,$B:$B,$B264,$C:$C,$H260,$D:$D,2)-$J260)/(SUMIFS($E:$E,$A:$A,$A264,$B:$B,$B264,$C:$C,$H260,$D:$D,1)+SUMIFS($E:$E,$A:$A,$A264,$B:$B,$B264,$C:$C,$H260,$D:$D,2)),"")</f>
        <v/>
      </c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</row>
    <row r="265" spans="4:32" ht="16" x14ac:dyDescent="0.4">
      <c r="H265" s="5" t="s">
        <v>24</v>
      </c>
      <c r="I265" s="9"/>
      <c r="J265" s="9">
        <f>J249</f>
        <v>1.5478982272462883E-2</v>
      </c>
      <c r="K265" s="10"/>
      <c r="M265" s="2" t="str">
        <f t="shared" si="10"/>
        <v/>
      </c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</row>
    <row r="266" spans="4:32" ht="16" x14ac:dyDescent="0.4">
      <c r="H266" s="5" t="s">
        <v>47</v>
      </c>
      <c r="I266" s="9"/>
      <c r="J266" s="9">
        <f>K249</f>
        <v>2.0460878601964261E-2</v>
      </c>
      <c r="K266" s="10"/>
      <c r="M266" s="2" t="str">
        <f t="shared" si="10"/>
        <v/>
      </c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</row>
    <row r="267" spans="4:32" x14ac:dyDescent="0.35">
      <c r="I267" s="9"/>
      <c r="M267" s="2" t="str">
        <f t="shared" si="10"/>
        <v/>
      </c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</row>
    <row r="268" spans="4:32" x14ac:dyDescent="0.35">
      <c r="M268" s="2" t="str">
        <f t="shared" si="10"/>
        <v/>
      </c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</row>
    <row r="269" spans="4:32" x14ac:dyDescent="0.35">
      <c r="M269" s="2" t="str">
        <f t="shared" si="10"/>
        <v/>
      </c>
    </row>
    <row r="270" spans="4:32" x14ac:dyDescent="0.35">
      <c r="M270" s="2" t="str">
        <f t="shared" si="10"/>
        <v/>
      </c>
    </row>
    <row r="271" spans="4:32" x14ac:dyDescent="0.35">
      <c r="M271" s="2" t="str">
        <f t="shared" si="10"/>
        <v/>
      </c>
    </row>
    <row r="272" spans="4:32" x14ac:dyDescent="0.35">
      <c r="D272" s="9"/>
      <c r="M272" s="2" t="str">
        <f t="shared" ref="M272:M335" si="11">IF($D272=3,(SUMIFS($E:$E,$A:$A,$A272,$B:$B,$B272,$C:$C,$C272,$D:$D,1)+SUMIFS($E:$E,$A:$A,$A272,$B:$B,$B272,$C:$C,$C272,$D:$D,2)-$E272)/(SUMIFS($E:$E,$A:$A,$A272,$B:$B,$B272,$C:$C,$C272,$D:$D,1)+SUMIFS($E:$E,$A:$A,$A272,$B:$B,$B272,$C:$C,$C272,$D:$D,2)),"")</f>
        <v/>
      </c>
    </row>
    <row r="273" spans="4:13" x14ac:dyDescent="0.35">
      <c r="D273" s="9"/>
      <c r="M273" s="2" t="str">
        <f t="shared" si="11"/>
        <v/>
      </c>
    </row>
    <row r="274" spans="4:13" x14ac:dyDescent="0.35">
      <c r="D274" s="9"/>
      <c r="M274" s="2" t="str">
        <f t="shared" si="11"/>
        <v/>
      </c>
    </row>
    <row r="275" spans="4:13" x14ac:dyDescent="0.35">
      <c r="D275" s="9"/>
      <c r="M275" s="2" t="str">
        <f t="shared" si="11"/>
        <v/>
      </c>
    </row>
    <row r="276" spans="4:13" x14ac:dyDescent="0.35">
      <c r="D276" s="9"/>
      <c r="M276" s="2" t="str">
        <f t="shared" si="11"/>
        <v/>
      </c>
    </row>
    <row r="277" spans="4:13" x14ac:dyDescent="0.35">
      <c r="D277" s="9"/>
      <c r="M277" s="2" t="str">
        <f t="shared" si="11"/>
        <v/>
      </c>
    </row>
    <row r="278" spans="4:13" x14ac:dyDescent="0.35">
      <c r="D278" s="9"/>
      <c r="M278" s="2" t="str">
        <f t="shared" si="11"/>
        <v/>
      </c>
    </row>
    <row r="279" spans="4:13" x14ac:dyDescent="0.35">
      <c r="D279" s="9"/>
      <c r="M279" s="2" t="str">
        <f t="shared" si="11"/>
        <v/>
      </c>
    </row>
    <row r="280" spans="4:13" x14ac:dyDescent="0.35">
      <c r="D280" s="9"/>
      <c r="M280" s="2" t="str">
        <f t="shared" si="11"/>
        <v/>
      </c>
    </row>
    <row r="281" spans="4:13" x14ac:dyDescent="0.35">
      <c r="D281" s="9"/>
      <c r="M281" s="2" t="str">
        <f t="shared" si="11"/>
        <v/>
      </c>
    </row>
    <row r="282" spans="4:13" x14ac:dyDescent="0.35">
      <c r="D282" s="9"/>
      <c r="M282" s="2" t="str">
        <f t="shared" si="11"/>
        <v/>
      </c>
    </row>
    <row r="283" spans="4:13" x14ac:dyDescent="0.35">
      <c r="D283" s="9"/>
      <c r="M283" s="2" t="str">
        <f t="shared" si="11"/>
        <v/>
      </c>
    </row>
    <row r="284" spans="4:13" x14ac:dyDescent="0.35">
      <c r="D284" s="9"/>
      <c r="M284" s="2" t="str">
        <f t="shared" si="11"/>
        <v/>
      </c>
    </row>
    <row r="285" spans="4:13" x14ac:dyDescent="0.35">
      <c r="D285" s="9"/>
      <c r="M285" s="2" t="str">
        <f t="shared" si="11"/>
        <v/>
      </c>
    </row>
    <row r="286" spans="4:13" x14ac:dyDescent="0.35">
      <c r="D286" s="9"/>
      <c r="M286" s="2" t="str">
        <f t="shared" si="11"/>
        <v/>
      </c>
    </row>
    <row r="287" spans="4:13" x14ac:dyDescent="0.35">
      <c r="D287" s="9"/>
      <c r="M287" s="2" t="str">
        <f t="shared" si="11"/>
        <v/>
      </c>
    </row>
    <row r="288" spans="4:13" x14ac:dyDescent="0.35">
      <c r="D288" s="9"/>
      <c r="M288" s="2" t="str">
        <f t="shared" si="11"/>
        <v/>
      </c>
    </row>
    <row r="289" spans="4:13" x14ac:dyDescent="0.35">
      <c r="D289" s="9"/>
      <c r="M289" s="2" t="str">
        <f t="shared" si="11"/>
        <v/>
      </c>
    </row>
    <row r="290" spans="4:13" x14ac:dyDescent="0.35">
      <c r="D290" s="9"/>
      <c r="M290" s="2" t="str">
        <f t="shared" si="11"/>
        <v/>
      </c>
    </row>
    <row r="291" spans="4:13" x14ac:dyDescent="0.35">
      <c r="D291" s="9"/>
      <c r="M291" s="2" t="str">
        <f t="shared" si="11"/>
        <v/>
      </c>
    </row>
    <row r="292" spans="4:13" x14ac:dyDescent="0.35">
      <c r="D292" s="9"/>
      <c r="M292" s="2" t="str">
        <f t="shared" si="11"/>
        <v/>
      </c>
    </row>
    <row r="293" spans="4:13" x14ac:dyDescent="0.35">
      <c r="D293" s="9"/>
      <c r="M293" s="2" t="str">
        <f t="shared" si="11"/>
        <v/>
      </c>
    </row>
    <row r="294" spans="4:13" x14ac:dyDescent="0.35">
      <c r="D294" s="9"/>
      <c r="M294" s="2" t="str">
        <f t="shared" si="11"/>
        <v/>
      </c>
    </row>
    <row r="295" spans="4:13" x14ac:dyDescent="0.35">
      <c r="D295" s="9"/>
      <c r="M295" s="2" t="str">
        <f t="shared" si="11"/>
        <v/>
      </c>
    </row>
    <row r="296" spans="4:13" x14ac:dyDescent="0.35">
      <c r="D296" s="9"/>
      <c r="M296" s="2" t="str">
        <f t="shared" si="11"/>
        <v/>
      </c>
    </row>
    <row r="297" spans="4:13" x14ac:dyDescent="0.35">
      <c r="D297" s="10"/>
      <c r="M297" s="2" t="str">
        <f t="shared" si="11"/>
        <v/>
      </c>
    </row>
    <row r="298" spans="4:13" x14ac:dyDescent="0.35">
      <c r="D298" s="10"/>
      <c r="M298" s="2" t="str">
        <f t="shared" si="11"/>
        <v/>
      </c>
    </row>
    <row r="299" spans="4:13" x14ac:dyDescent="0.35">
      <c r="D299" s="10"/>
      <c r="M299" s="2" t="str">
        <f t="shared" si="11"/>
        <v/>
      </c>
    </row>
    <row r="300" spans="4:13" x14ac:dyDescent="0.35">
      <c r="D300" s="10"/>
      <c r="M300" s="2" t="str">
        <f t="shared" si="11"/>
        <v/>
      </c>
    </row>
    <row r="301" spans="4:13" x14ac:dyDescent="0.35">
      <c r="D301" s="10"/>
      <c r="M301" s="2" t="str">
        <f t="shared" si="11"/>
        <v/>
      </c>
    </row>
    <row r="302" spans="4:13" x14ac:dyDescent="0.35">
      <c r="D302" s="10"/>
      <c r="M302" s="2" t="str">
        <f t="shared" si="11"/>
        <v/>
      </c>
    </row>
    <row r="303" spans="4:13" x14ac:dyDescent="0.35">
      <c r="D303" s="10"/>
      <c r="M303" s="2" t="str">
        <f t="shared" si="11"/>
        <v/>
      </c>
    </row>
    <row r="304" spans="4:13" x14ac:dyDescent="0.35">
      <c r="D304" s="10"/>
      <c r="M304" s="2" t="str">
        <f t="shared" si="11"/>
        <v/>
      </c>
    </row>
    <row r="305" spans="4:13" x14ac:dyDescent="0.35">
      <c r="D305" s="10"/>
      <c r="M305" s="2" t="str">
        <f t="shared" si="11"/>
        <v/>
      </c>
    </row>
    <row r="306" spans="4:13" x14ac:dyDescent="0.35">
      <c r="D306" s="10"/>
      <c r="M306" s="2" t="str">
        <f t="shared" si="11"/>
        <v/>
      </c>
    </row>
    <row r="307" spans="4:13" x14ac:dyDescent="0.35">
      <c r="D307" s="10"/>
      <c r="M307" s="2" t="str">
        <f t="shared" si="11"/>
        <v/>
      </c>
    </row>
    <row r="308" spans="4:13" x14ac:dyDescent="0.35">
      <c r="D308" s="10"/>
      <c r="M308" s="2" t="str">
        <f t="shared" si="11"/>
        <v/>
      </c>
    </row>
    <row r="309" spans="4:13" x14ac:dyDescent="0.35">
      <c r="D309" s="10"/>
      <c r="M309" s="2" t="str">
        <f t="shared" si="11"/>
        <v/>
      </c>
    </row>
    <row r="310" spans="4:13" x14ac:dyDescent="0.35">
      <c r="D310" s="10"/>
      <c r="M310" s="2" t="str">
        <f t="shared" si="11"/>
        <v/>
      </c>
    </row>
    <row r="311" spans="4:13" x14ac:dyDescent="0.35">
      <c r="D311" s="10"/>
      <c r="M311" s="2" t="str">
        <f t="shared" si="11"/>
        <v/>
      </c>
    </row>
    <row r="312" spans="4:13" x14ac:dyDescent="0.35">
      <c r="D312" s="10"/>
      <c r="M312" s="2" t="str">
        <f t="shared" si="11"/>
        <v/>
      </c>
    </row>
    <row r="313" spans="4:13" x14ac:dyDescent="0.35">
      <c r="D313" s="10"/>
      <c r="M313" s="2" t="str">
        <f t="shared" si="11"/>
        <v/>
      </c>
    </row>
    <row r="314" spans="4:13" x14ac:dyDescent="0.35">
      <c r="D314" s="10"/>
      <c r="M314" s="2" t="str">
        <f t="shared" si="11"/>
        <v/>
      </c>
    </row>
    <row r="315" spans="4:13" x14ac:dyDescent="0.35">
      <c r="D315" s="10"/>
      <c r="M315" s="2" t="str">
        <f t="shared" si="11"/>
        <v/>
      </c>
    </row>
    <row r="316" spans="4:13" x14ac:dyDescent="0.35">
      <c r="D316" s="10"/>
      <c r="M316" s="2" t="str">
        <f t="shared" si="11"/>
        <v/>
      </c>
    </row>
    <row r="317" spans="4:13" x14ac:dyDescent="0.35">
      <c r="D317" s="10"/>
      <c r="M317" s="2" t="str">
        <f t="shared" si="11"/>
        <v/>
      </c>
    </row>
    <row r="318" spans="4:13" x14ac:dyDescent="0.35">
      <c r="D318" s="10"/>
      <c r="M318" s="2" t="str">
        <f t="shared" si="11"/>
        <v/>
      </c>
    </row>
    <row r="319" spans="4:13" x14ac:dyDescent="0.35">
      <c r="D319" s="10"/>
      <c r="M319" s="2" t="str">
        <f t="shared" si="11"/>
        <v/>
      </c>
    </row>
    <row r="320" spans="4:13" x14ac:dyDescent="0.35">
      <c r="D320" s="10"/>
      <c r="M320" s="2" t="str">
        <f t="shared" si="11"/>
        <v/>
      </c>
    </row>
    <row r="321" spans="4:13" x14ac:dyDescent="0.35">
      <c r="D321" s="10"/>
      <c r="M321" s="2" t="str">
        <f t="shared" si="11"/>
        <v/>
      </c>
    </row>
    <row r="322" spans="4:13" x14ac:dyDescent="0.35">
      <c r="D322" s="10"/>
      <c r="M322" s="2" t="str">
        <f t="shared" si="11"/>
        <v/>
      </c>
    </row>
    <row r="323" spans="4:13" x14ac:dyDescent="0.35">
      <c r="D323" s="10"/>
      <c r="M323" s="2" t="str">
        <f t="shared" si="11"/>
        <v/>
      </c>
    </row>
    <row r="324" spans="4:13" x14ac:dyDescent="0.35">
      <c r="D324" s="10"/>
      <c r="M324" s="2" t="str">
        <f t="shared" si="11"/>
        <v/>
      </c>
    </row>
    <row r="325" spans="4:13" x14ac:dyDescent="0.35">
      <c r="D325" s="10"/>
      <c r="M325" s="2" t="str">
        <f t="shared" si="11"/>
        <v/>
      </c>
    </row>
    <row r="326" spans="4:13" x14ac:dyDescent="0.35">
      <c r="D326" s="10"/>
      <c r="M326" s="2" t="str">
        <f t="shared" si="11"/>
        <v/>
      </c>
    </row>
    <row r="327" spans="4:13" x14ac:dyDescent="0.35">
      <c r="D327" s="10"/>
      <c r="M327" s="2" t="str">
        <f t="shared" si="11"/>
        <v/>
      </c>
    </row>
    <row r="328" spans="4:13" x14ac:dyDescent="0.35">
      <c r="D328" s="10"/>
      <c r="M328" s="2" t="str">
        <f t="shared" si="11"/>
        <v/>
      </c>
    </row>
    <row r="329" spans="4:13" x14ac:dyDescent="0.35">
      <c r="D329" s="10"/>
      <c r="M329" s="2" t="str">
        <f t="shared" si="11"/>
        <v/>
      </c>
    </row>
    <row r="330" spans="4:13" x14ac:dyDescent="0.35">
      <c r="D330" s="10"/>
      <c r="M330" s="2" t="str">
        <f t="shared" si="11"/>
        <v/>
      </c>
    </row>
    <row r="331" spans="4:13" x14ac:dyDescent="0.35">
      <c r="D331" s="10"/>
      <c r="M331" s="2" t="str">
        <f t="shared" si="11"/>
        <v/>
      </c>
    </row>
    <row r="332" spans="4:13" x14ac:dyDescent="0.35">
      <c r="D332" s="10"/>
      <c r="M332" s="2" t="str">
        <f t="shared" si="11"/>
        <v/>
      </c>
    </row>
    <row r="333" spans="4:13" x14ac:dyDescent="0.35">
      <c r="D333" s="10"/>
      <c r="M333" s="2" t="str">
        <f t="shared" si="11"/>
        <v/>
      </c>
    </row>
    <row r="334" spans="4:13" x14ac:dyDescent="0.35">
      <c r="D334" s="10"/>
      <c r="M334" s="2" t="str">
        <f t="shared" si="11"/>
        <v/>
      </c>
    </row>
    <row r="335" spans="4:13" x14ac:dyDescent="0.35">
      <c r="D335" s="10"/>
      <c r="M335" s="2" t="str">
        <f t="shared" si="11"/>
        <v/>
      </c>
    </row>
    <row r="336" spans="4:13" x14ac:dyDescent="0.35">
      <c r="D336" s="10"/>
      <c r="M336" s="2" t="str">
        <f t="shared" ref="M336:M399" si="12">IF($D336=3,(SUMIFS($E:$E,$A:$A,$A336,$B:$B,$B336,$C:$C,$C336,$D:$D,1)+SUMIFS($E:$E,$A:$A,$A336,$B:$B,$B336,$C:$C,$C336,$D:$D,2)-$E336)/(SUMIFS($E:$E,$A:$A,$A336,$B:$B,$B336,$C:$C,$C336,$D:$D,1)+SUMIFS($E:$E,$A:$A,$A336,$B:$B,$B336,$C:$C,$C336,$D:$D,2)),"")</f>
        <v/>
      </c>
    </row>
    <row r="337" spans="4:13" x14ac:dyDescent="0.35">
      <c r="D337" s="10"/>
      <c r="M337" s="2" t="str">
        <f t="shared" si="12"/>
        <v/>
      </c>
    </row>
    <row r="338" spans="4:13" x14ac:dyDescent="0.35">
      <c r="D338" s="10"/>
      <c r="M338" s="2" t="str">
        <f t="shared" si="12"/>
        <v/>
      </c>
    </row>
    <row r="339" spans="4:13" x14ac:dyDescent="0.35">
      <c r="D339" s="10"/>
      <c r="M339" s="2" t="str">
        <f t="shared" si="12"/>
        <v/>
      </c>
    </row>
    <row r="340" spans="4:13" x14ac:dyDescent="0.35">
      <c r="D340" s="10"/>
      <c r="M340" s="2" t="str">
        <f t="shared" si="12"/>
        <v/>
      </c>
    </row>
    <row r="341" spans="4:13" x14ac:dyDescent="0.35">
      <c r="D341" s="10"/>
      <c r="M341" s="2" t="str">
        <f t="shared" si="12"/>
        <v/>
      </c>
    </row>
    <row r="342" spans="4:13" x14ac:dyDescent="0.35">
      <c r="D342" s="10"/>
      <c r="M342" s="2" t="str">
        <f t="shared" si="12"/>
        <v/>
      </c>
    </row>
    <row r="343" spans="4:13" x14ac:dyDescent="0.35">
      <c r="D343" s="10"/>
      <c r="M343" s="2" t="str">
        <f t="shared" si="12"/>
        <v/>
      </c>
    </row>
    <row r="344" spans="4:13" x14ac:dyDescent="0.35">
      <c r="D344" s="10"/>
      <c r="M344" s="2" t="str">
        <f t="shared" si="12"/>
        <v/>
      </c>
    </row>
    <row r="345" spans="4:13" x14ac:dyDescent="0.35">
      <c r="M345" s="2" t="str">
        <f t="shared" si="12"/>
        <v/>
      </c>
    </row>
    <row r="346" spans="4:13" x14ac:dyDescent="0.35">
      <c r="M346" s="2" t="str">
        <f t="shared" si="12"/>
        <v/>
      </c>
    </row>
    <row r="347" spans="4:13" x14ac:dyDescent="0.35">
      <c r="M347" s="2" t="str">
        <f t="shared" si="12"/>
        <v/>
      </c>
    </row>
    <row r="348" spans="4:13" x14ac:dyDescent="0.35">
      <c r="M348" s="2" t="str">
        <f t="shared" si="12"/>
        <v/>
      </c>
    </row>
    <row r="349" spans="4:13" x14ac:dyDescent="0.35">
      <c r="M349" s="2" t="str">
        <f t="shared" si="12"/>
        <v/>
      </c>
    </row>
    <row r="350" spans="4:13" x14ac:dyDescent="0.35">
      <c r="M350" s="2" t="str">
        <f t="shared" si="12"/>
        <v/>
      </c>
    </row>
    <row r="351" spans="4:13" x14ac:dyDescent="0.35">
      <c r="M351" s="2" t="str">
        <f t="shared" si="12"/>
        <v/>
      </c>
    </row>
    <row r="352" spans="4:13" x14ac:dyDescent="0.35">
      <c r="M352" s="2" t="str">
        <f t="shared" si="12"/>
        <v/>
      </c>
    </row>
    <row r="353" spans="13:13" x14ac:dyDescent="0.35">
      <c r="M353" s="2" t="str">
        <f t="shared" si="12"/>
        <v/>
      </c>
    </row>
    <row r="354" spans="13:13" x14ac:dyDescent="0.35">
      <c r="M354" s="2" t="str">
        <f t="shared" si="12"/>
        <v/>
      </c>
    </row>
    <row r="355" spans="13:13" x14ac:dyDescent="0.35">
      <c r="M355" s="2" t="str">
        <f t="shared" si="12"/>
        <v/>
      </c>
    </row>
    <row r="356" spans="13:13" x14ac:dyDescent="0.35">
      <c r="M356" s="2" t="str">
        <f t="shared" si="12"/>
        <v/>
      </c>
    </row>
    <row r="357" spans="13:13" x14ac:dyDescent="0.35">
      <c r="M357" s="2" t="str">
        <f t="shared" si="12"/>
        <v/>
      </c>
    </row>
    <row r="358" spans="13:13" x14ac:dyDescent="0.35">
      <c r="M358" s="2" t="str">
        <f t="shared" si="12"/>
        <v/>
      </c>
    </row>
    <row r="359" spans="13:13" x14ac:dyDescent="0.35">
      <c r="M359" s="2" t="str">
        <f t="shared" si="12"/>
        <v/>
      </c>
    </row>
    <row r="360" spans="13:13" x14ac:dyDescent="0.35">
      <c r="M360" s="2" t="str">
        <f t="shared" si="12"/>
        <v/>
      </c>
    </row>
    <row r="361" spans="13:13" x14ac:dyDescent="0.35">
      <c r="M361" s="2" t="str">
        <f t="shared" si="12"/>
        <v/>
      </c>
    </row>
    <row r="362" spans="13:13" x14ac:dyDescent="0.35">
      <c r="M362" s="2" t="str">
        <f t="shared" si="12"/>
        <v/>
      </c>
    </row>
    <row r="363" spans="13:13" x14ac:dyDescent="0.35">
      <c r="M363" s="2" t="str">
        <f t="shared" si="12"/>
        <v/>
      </c>
    </row>
    <row r="364" spans="13:13" x14ac:dyDescent="0.35">
      <c r="M364" s="2" t="str">
        <f t="shared" si="12"/>
        <v/>
      </c>
    </row>
    <row r="365" spans="13:13" x14ac:dyDescent="0.35">
      <c r="M365" s="2" t="str">
        <f t="shared" si="12"/>
        <v/>
      </c>
    </row>
    <row r="366" spans="13:13" x14ac:dyDescent="0.35">
      <c r="M366" s="2" t="str">
        <f t="shared" si="12"/>
        <v/>
      </c>
    </row>
    <row r="367" spans="13:13" x14ac:dyDescent="0.35">
      <c r="M367" s="2" t="str">
        <f t="shared" si="12"/>
        <v/>
      </c>
    </row>
    <row r="368" spans="13:13" x14ac:dyDescent="0.35">
      <c r="M368" s="2" t="str">
        <f t="shared" si="12"/>
        <v/>
      </c>
    </row>
    <row r="369" spans="13:13" x14ac:dyDescent="0.35">
      <c r="M369" s="2" t="str">
        <f t="shared" si="12"/>
        <v/>
      </c>
    </row>
    <row r="370" spans="13:13" x14ac:dyDescent="0.35">
      <c r="M370" s="2" t="str">
        <f t="shared" si="12"/>
        <v/>
      </c>
    </row>
    <row r="371" spans="13:13" x14ac:dyDescent="0.35">
      <c r="M371" s="2" t="str">
        <f t="shared" si="12"/>
        <v/>
      </c>
    </row>
    <row r="372" spans="13:13" x14ac:dyDescent="0.35">
      <c r="M372" s="2" t="str">
        <f t="shared" si="12"/>
        <v/>
      </c>
    </row>
    <row r="373" spans="13:13" x14ac:dyDescent="0.35">
      <c r="M373" s="2" t="str">
        <f t="shared" si="12"/>
        <v/>
      </c>
    </row>
    <row r="374" spans="13:13" x14ac:dyDescent="0.35">
      <c r="M374" s="2" t="str">
        <f t="shared" si="12"/>
        <v/>
      </c>
    </row>
    <row r="375" spans="13:13" x14ac:dyDescent="0.35">
      <c r="M375" s="2" t="str">
        <f t="shared" si="12"/>
        <v/>
      </c>
    </row>
    <row r="376" spans="13:13" x14ac:dyDescent="0.35">
      <c r="M376" s="2" t="str">
        <f t="shared" si="12"/>
        <v/>
      </c>
    </row>
    <row r="377" spans="13:13" x14ac:dyDescent="0.35">
      <c r="M377" s="2" t="str">
        <f t="shared" si="12"/>
        <v/>
      </c>
    </row>
    <row r="378" spans="13:13" x14ac:dyDescent="0.35">
      <c r="M378" s="2" t="str">
        <f t="shared" si="12"/>
        <v/>
      </c>
    </row>
    <row r="379" spans="13:13" x14ac:dyDescent="0.35">
      <c r="M379" s="2" t="str">
        <f t="shared" si="12"/>
        <v/>
      </c>
    </row>
    <row r="380" spans="13:13" x14ac:dyDescent="0.35">
      <c r="M380" s="2" t="str">
        <f t="shared" si="12"/>
        <v/>
      </c>
    </row>
    <row r="381" spans="13:13" x14ac:dyDescent="0.35">
      <c r="M381" s="2" t="str">
        <f t="shared" si="12"/>
        <v/>
      </c>
    </row>
    <row r="382" spans="13:13" x14ac:dyDescent="0.35">
      <c r="M382" s="2" t="str">
        <f t="shared" si="12"/>
        <v/>
      </c>
    </row>
    <row r="383" spans="13:13" x14ac:dyDescent="0.35">
      <c r="M383" s="2" t="str">
        <f t="shared" si="12"/>
        <v/>
      </c>
    </row>
    <row r="384" spans="13:13" x14ac:dyDescent="0.35">
      <c r="M384" s="2" t="str">
        <f t="shared" si="12"/>
        <v/>
      </c>
    </row>
    <row r="385" spans="13:13" x14ac:dyDescent="0.35">
      <c r="M385" s="2" t="str">
        <f t="shared" si="12"/>
        <v/>
      </c>
    </row>
    <row r="386" spans="13:13" x14ac:dyDescent="0.35">
      <c r="M386" s="2" t="str">
        <f t="shared" si="12"/>
        <v/>
      </c>
    </row>
    <row r="387" spans="13:13" x14ac:dyDescent="0.35">
      <c r="M387" s="2" t="str">
        <f t="shared" si="12"/>
        <v/>
      </c>
    </row>
    <row r="388" spans="13:13" x14ac:dyDescent="0.35">
      <c r="M388" s="2" t="str">
        <f t="shared" si="12"/>
        <v/>
      </c>
    </row>
    <row r="389" spans="13:13" x14ac:dyDescent="0.35">
      <c r="M389" s="2" t="str">
        <f t="shared" si="12"/>
        <v/>
      </c>
    </row>
    <row r="390" spans="13:13" x14ac:dyDescent="0.35">
      <c r="M390" s="2" t="str">
        <f t="shared" si="12"/>
        <v/>
      </c>
    </row>
    <row r="391" spans="13:13" x14ac:dyDescent="0.35">
      <c r="M391" s="2" t="str">
        <f t="shared" si="12"/>
        <v/>
      </c>
    </row>
    <row r="392" spans="13:13" x14ac:dyDescent="0.35">
      <c r="M392" s="2" t="str">
        <f t="shared" si="12"/>
        <v/>
      </c>
    </row>
    <row r="393" spans="13:13" x14ac:dyDescent="0.35">
      <c r="M393" s="2" t="str">
        <f t="shared" si="12"/>
        <v/>
      </c>
    </row>
    <row r="394" spans="13:13" x14ac:dyDescent="0.35">
      <c r="M394" s="2" t="str">
        <f t="shared" si="12"/>
        <v/>
      </c>
    </row>
    <row r="395" spans="13:13" x14ac:dyDescent="0.35">
      <c r="M395" s="2" t="str">
        <f t="shared" si="12"/>
        <v/>
      </c>
    </row>
    <row r="396" spans="13:13" x14ac:dyDescent="0.35">
      <c r="M396" s="2" t="str">
        <f t="shared" si="12"/>
        <v/>
      </c>
    </row>
    <row r="397" spans="13:13" x14ac:dyDescent="0.35">
      <c r="M397" s="2" t="str">
        <f t="shared" si="12"/>
        <v/>
      </c>
    </row>
    <row r="398" spans="13:13" x14ac:dyDescent="0.35">
      <c r="M398" s="2" t="str">
        <f t="shared" si="12"/>
        <v/>
      </c>
    </row>
    <row r="399" spans="13:13" x14ac:dyDescent="0.35">
      <c r="M399" s="2" t="str">
        <f t="shared" si="12"/>
        <v/>
      </c>
    </row>
    <row r="400" spans="13:13" x14ac:dyDescent="0.35">
      <c r="M400" s="2" t="str">
        <f t="shared" ref="M400:M463" si="13">IF($D400=3,(SUMIFS($E:$E,$A:$A,$A400,$B:$B,$B400,$C:$C,$C400,$D:$D,1)+SUMIFS($E:$E,$A:$A,$A400,$B:$B,$B400,$C:$C,$C400,$D:$D,2)-$E400)/(SUMIFS($E:$E,$A:$A,$A400,$B:$B,$B400,$C:$C,$C400,$D:$D,1)+SUMIFS($E:$E,$A:$A,$A400,$B:$B,$B400,$C:$C,$C400,$D:$D,2)),"")</f>
        <v/>
      </c>
    </row>
    <row r="401" spans="13:13" x14ac:dyDescent="0.35">
      <c r="M401" s="2" t="str">
        <f t="shared" si="13"/>
        <v/>
      </c>
    </row>
    <row r="402" spans="13:13" x14ac:dyDescent="0.35">
      <c r="M402" s="2" t="str">
        <f t="shared" si="13"/>
        <v/>
      </c>
    </row>
    <row r="403" spans="13:13" x14ac:dyDescent="0.35">
      <c r="M403" s="2" t="str">
        <f t="shared" si="13"/>
        <v/>
      </c>
    </row>
    <row r="404" spans="13:13" x14ac:dyDescent="0.35">
      <c r="M404" s="2" t="str">
        <f t="shared" si="13"/>
        <v/>
      </c>
    </row>
    <row r="405" spans="13:13" x14ac:dyDescent="0.35">
      <c r="M405" s="2" t="str">
        <f t="shared" si="13"/>
        <v/>
      </c>
    </row>
    <row r="406" spans="13:13" x14ac:dyDescent="0.35">
      <c r="M406" s="2" t="str">
        <f t="shared" si="13"/>
        <v/>
      </c>
    </row>
    <row r="407" spans="13:13" x14ac:dyDescent="0.35">
      <c r="M407" s="2" t="str">
        <f t="shared" si="13"/>
        <v/>
      </c>
    </row>
    <row r="408" spans="13:13" x14ac:dyDescent="0.35">
      <c r="M408" s="2" t="str">
        <f t="shared" si="13"/>
        <v/>
      </c>
    </row>
    <row r="409" spans="13:13" x14ac:dyDescent="0.35">
      <c r="M409" s="2" t="str">
        <f t="shared" si="13"/>
        <v/>
      </c>
    </row>
    <row r="410" spans="13:13" x14ac:dyDescent="0.35">
      <c r="M410" s="2" t="str">
        <f t="shared" si="13"/>
        <v/>
      </c>
    </row>
    <row r="411" spans="13:13" x14ac:dyDescent="0.35">
      <c r="M411" s="2" t="str">
        <f t="shared" si="13"/>
        <v/>
      </c>
    </row>
    <row r="412" spans="13:13" x14ac:dyDescent="0.35">
      <c r="M412" s="2" t="str">
        <f t="shared" si="13"/>
        <v/>
      </c>
    </row>
    <row r="413" spans="13:13" x14ac:dyDescent="0.35">
      <c r="M413" s="2" t="str">
        <f t="shared" si="13"/>
        <v/>
      </c>
    </row>
    <row r="414" spans="13:13" x14ac:dyDescent="0.35">
      <c r="M414" s="2" t="str">
        <f t="shared" si="13"/>
        <v/>
      </c>
    </row>
    <row r="415" spans="13:13" x14ac:dyDescent="0.35">
      <c r="M415" s="2" t="str">
        <f t="shared" si="13"/>
        <v/>
      </c>
    </row>
    <row r="416" spans="13:13" x14ac:dyDescent="0.35">
      <c r="M416" s="2" t="str">
        <f t="shared" si="13"/>
        <v/>
      </c>
    </row>
    <row r="417" spans="13:13" x14ac:dyDescent="0.35">
      <c r="M417" s="2" t="str">
        <f t="shared" si="13"/>
        <v/>
      </c>
    </row>
    <row r="418" spans="13:13" x14ac:dyDescent="0.35">
      <c r="M418" s="2" t="str">
        <f t="shared" si="13"/>
        <v/>
      </c>
    </row>
    <row r="419" spans="13:13" x14ac:dyDescent="0.35">
      <c r="M419" s="2" t="str">
        <f t="shared" si="13"/>
        <v/>
      </c>
    </row>
    <row r="420" spans="13:13" x14ac:dyDescent="0.35">
      <c r="M420" s="2" t="str">
        <f t="shared" si="13"/>
        <v/>
      </c>
    </row>
    <row r="421" spans="13:13" x14ac:dyDescent="0.35">
      <c r="M421" s="2" t="str">
        <f t="shared" si="13"/>
        <v/>
      </c>
    </row>
    <row r="422" spans="13:13" x14ac:dyDescent="0.35">
      <c r="M422" s="2" t="str">
        <f t="shared" si="13"/>
        <v/>
      </c>
    </row>
    <row r="423" spans="13:13" x14ac:dyDescent="0.35">
      <c r="M423" s="2" t="str">
        <f t="shared" si="13"/>
        <v/>
      </c>
    </row>
    <row r="424" spans="13:13" x14ac:dyDescent="0.35">
      <c r="M424" s="2" t="str">
        <f t="shared" si="13"/>
        <v/>
      </c>
    </row>
    <row r="425" spans="13:13" x14ac:dyDescent="0.35">
      <c r="M425" s="2" t="str">
        <f t="shared" si="13"/>
        <v/>
      </c>
    </row>
    <row r="426" spans="13:13" x14ac:dyDescent="0.35">
      <c r="M426" s="2" t="str">
        <f t="shared" si="13"/>
        <v/>
      </c>
    </row>
    <row r="427" spans="13:13" x14ac:dyDescent="0.35">
      <c r="M427" s="2" t="str">
        <f t="shared" si="13"/>
        <v/>
      </c>
    </row>
    <row r="428" spans="13:13" x14ac:dyDescent="0.35">
      <c r="M428" s="2" t="str">
        <f t="shared" si="13"/>
        <v/>
      </c>
    </row>
    <row r="429" spans="13:13" x14ac:dyDescent="0.35">
      <c r="M429" s="2" t="str">
        <f t="shared" si="13"/>
        <v/>
      </c>
    </row>
    <row r="430" spans="13:13" x14ac:dyDescent="0.35">
      <c r="M430" s="2" t="str">
        <f t="shared" si="13"/>
        <v/>
      </c>
    </row>
    <row r="431" spans="13:13" x14ac:dyDescent="0.35">
      <c r="M431" s="2" t="str">
        <f t="shared" si="13"/>
        <v/>
      </c>
    </row>
    <row r="432" spans="13:13" x14ac:dyDescent="0.35">
      <c r="M432" s="2" t="str">
        <f t="shared" si="13"/>
        <v/>
      </c>
    </row>
    <row r="433" spans="13:13" x14ac:dyDescent="0.35">
      <c r="M433" s="2" t="str">
        <f t="shared" si="13"/>
        <v/>
      </c>
    </row>
    <row r="434" spans="13:13" x14ac:dyDescent="0.35">
      <c r="M434" s="2" t="str">
        <f t="shared" si="13"/>
        <v/>
      </c>
    </row>
    <row r="435" spans="13:13" x14ac:dyDescent="0.35">
      <c r="M435" s="2" t="str">
        <f t="shared" si="13"/>
        <v/>
      </c>
    </row>
    <row r="436" spans="13:13" x14ac:dyDescent="0.35">
      <c r="M436" s="2" t="str">
        <f t="shared" si="13"/>
        <v/>
      </c>
    </row>
    <row r="437" spans="13:13" x14ac:dyDescent="0.35">
      <c r="M437" s="2" t="str">
        <f t="shared" si="13"/>
        <v/>
      </c>
    </row>
    <row r="438" spans="13:13" x14ac:dyDescent="0.35">
      <c r="M438" s="2" t="str">
        <f t="shared" si="13"/>
        <v/>
      </c>
    </row>
    <row r="439" spans="13:13" x14ac:dyDescent="0.35">
      <c r="M439" s="2" t="str">
        <f t="shared" si="13"/>
        <v/>
      </c>
    </row>
    <row r="440" spans="13:13" x14ac:dyDescent="0.35">
      <c r="M440" s="2" t="str">
        <f t="shared" si="13"/>
        <v/>
      </c>
    </row>
    <row r="441" spans="13:13" x14ac:dyDescent="0.35">
      <c r="M441" s="2" t="str">
        <f t="shared" si="13"/>
        <v/>
      </c>
    </row>
    <row r="442" spans="13:13" x14ac:dyDescent="0.35">
      <c r="M442" s="2" t="str">
        <f t="shared" si="13"/>
        <v/>
      </c>
    </row>
    <row r="443" spans="13:13" x14ac:dyDescent="0.35">
      <c r="M443" s="2" t="str">
        <f t="shared" si="13"/>
        <v/>
      </c>
    </row>
    <row r="444" spans="13:13" x14ac:dyDescent="0.35">
      <c r="M444" s="2" t="str">
        <f t="shared" si="13"/>
        <v/>
      </c>
    </row>
    <row r="445" spans="13:13" x14ac:dyDescent="0.35">
      <c r="M445" s="2" t="str">
        <f t="shared" si="13"/>
        <v/>
      </c>
    </row>
    <row r="446" spans="13:13" x14ac:dyDescent="0.35">
      <c r="M446" s="2" t="str">
        <f t="shared" si="13"/>
        <v/>
      </c>
    </row>
    <row r="447" spans="13:13" x14ac:dyDescent="0.35">
      <c r="M447" s="2" t="str">
        <f t="shared" si="13"/>
        <v/>
      </c>
    </row>
    <row r="448" spans="13:13" x14ac:dyDescent="0.35">
      <c r="M448" s="2" t="str">
        <f t="shared" si="13"/>
        <v/>
      </c>
    </row>
    <row r="449" spans="13:13" x14ac:dyDescent="0.35">
      <c r="M449" s="2" t="str">
        <f t="shared" si="13"/>
        <v/>
      </c>
    </row>
    <row r="450" spans="13:13" x14ac:dyDescent="0.35">
      <c r="M450" s="2" t="str">
        <f t="shared" si="13"/>
        <v/>
      </c>
    </row>
    <row r="451" spans="13:13" x14ac:dyDescent="0.35">
      <c r="M451" s="2" t="str">
        <f t="shared" si="13"/>
        <v/>
      </c>
    </row>
    <row r="452" spans="13:13" x14ac:dyDescent="0.35">
      <c r="M452" s="2" t="str">
        <f t="shared" si="13"/>
        <v/>
      </c>
    </row>
    <row r="453" spans="13:13" x14ac:dyDescent="0.35">
      <c r="M453" s="2" t="str">
        <f t="shared" si="13"/>
        <v/>
      </c>
    </row>
    <row r="454" spans="13:13" x14ac:dyDescent="0.35">
      <c r="M454" s="2" t="str">
        <f t="shared" si="13"/>
        <v/>
      </c>
    </row>
    <row r="455" spans="13:13" x14ac:dyDescent="0.35">
      <c r="M455" s="2" t="str">
        <f t="shared" si="13"/>
        <v/>
      </c>
    </row>
    <row r="456" spans="13:13" x14ac:dyDescent="0.35">
      <c r="M456" s="2" t="str">
        <f t="shared" si="13"/>
        <v/>
      </c>
    </row>
    <row r="457" spans="13:13" x14ac:dyDescent="0.35">
      <c r="M457" s="2" t="str">
        <f t="shared" si="13"/>
        <v/>
      </c>
    </row>
    <row r="458" spans="13:13" x14ac:dyDescent="0.35">
      <c r="M458" s="2" t="str">
        <f t="shared" si="13"/>
        <v/>
      </c>
    </row>
    <row r="459" spans="13:13" x14ac:dyDescent="0.35">
      <c r="M459" s="2" t="str">
        <f t="shared" si="13"/>
        <v/>
      </c>
    </row>
    <row r="460" spans="13:13" x14ac:dyDescent="0.35">
      <c r="M460" s="2" t="str">
        <f t="shared" si="13"/>
        <v/>
      </c>
    </row>
    <row r="461" spans="13:13" x14ac:dyDescent="0.35">
      <c r="M461" s="2" t="str">
        <f t="shared" si="13"/>
        <v/>
      </c>
    </row>
    <row r="462" spans="13:13" x14ac:dyDescent="0.35">
      <c r="M462" s="2" t="str">
        <f t="shared" si="13"/>
        <v/>
      </c>
    </row>
    <row r="463" spans="13:13" x14ac:dyDescent="0.35">
      <c r="M463" s="2" t="str">
        <f t="shared" si="13"/>
        <v/>
      </c>
    </row>
    <row r="464" spans="13:13" x14ac:dyDescent="0.35">
      <c r="M464" s="2" t="str">
        <f t="shared" ref="M464:M529" si="14">IF($D464=3,(SUMIFS($E:$E,$A:$A,$A464,$B:$B,$B464,$C:$C,$C464,$D:$D,1)+SUMIFS($E:$E,$A:$A,$A464,$B:$B,$B464,$C:$C,$C464,$D:$D,2)-$E464)/(SUMIFS($E:$E,$A:$A,$A464,$B:$B,$B464,$C:$C,$C464,$D:$D,1)+SUMIFS($E:$E,$A:$A,$A464,$B:$B,$B464,$C:$C,$C464,$D:$D,2)),"")</f>
        <v/>
      </c>
    </row>
    <row r="465" spans="13:13" x14ac:dyDescent="0.35">
      <c r="M465" s="2" t="str">
        <f t="shared" si="14"/>
        <v/>
      </c>
    </row>
    <row r="466" spans="13:13" x14ac:dyDescent="0.35">
      <c r="M466" s="2" t="str">
        <f t="shared" si="14"/>
        <v/>
      </c>
    </row>
    <row r="467" spans="13:13" x14ac:dyDescent="0.35">
      <c r="M467" s="2" t="str">
        <f t="shared" si="14"/>
        <v/>
      </c>
    </row>
    <row r="468" spans="13:13" x14ac:dyDescent="0.35">
      <c r="M468" s="2" t="str">
        <f t="shared" si="14"/>
        <v/>
      </c>
    </row>
    <row r="469" spans="13:13" x14ac:dyDescent="0.35">
      <c r="M469" s="2" t="str">
        <f t="shared" si="14"/>
        <v/>
      </c>
    </row>
    <row r="470" spans="13:13" x14ac:dyDescent="0.35">
      <c r="M470" s="2" t="str">
        <f t="shared" si="14"/>
        <v/>
      </c>
    </row>
    <row r="471" spans="13:13" x14ac:dyDescent="0.35">
      <c r="M471" s="2" t="str">
        <f t="shared" si="14"/>
        <v/>
      </c>
    </row>
    <row r="472" spans="13:13" x14ac:dyDescent="0.35">
      <c r="M472" s="2" t="str">
        <f t="shared" si="14"/>
        <v/>
      </c>
    </row>
    <row r="473" spans="13:13" x14ac:dyDescent="0.35">
      <c r="M473" s="2" t="str">
        <f t="shared" si="14"/>
        <v/>
      </c>
    </row>
    <row r="474" spans="13:13" x14ac:dyDescent="0.35">
      <c r="M474" s="2" t="str">
        <f t="shared" si="14"/>
        <v/>
      </c>
    </row>
    <row r="475" spans="13:13" x14ac:dyDescent="0.35">
      <c r="M475" s="2" t="str">
        <f t="shared" si="14"/>
        <v/>
      </c>
    </row>
    <row r="476" spans="13:13" x14ac:dyDescent="0.35">
      <c r="M476" s="2" t="str">
        <f t="shared" si="14"/>
        <v/>
      </c>
    </row>
    <row r="477" spans="13:13" x14ac:dyDescent="0.35">
      <c r="M477" s="2" t="str">
        <f t="shared" si="14"/>
        <v/>
      </c>
    </row>
    <row r="478" spans="13:13" x14ac:dyDescent="0.35">
      <c r="M478" s="2" t="str">
        <f t="shared" si="14"/>
        <v/>
      </c>
    </row>
    <row r="479" spans="13:13" x14ac:dyDescent="0.35">
      <c r="M479" s="2" t="str">
        <f t="shared" si="14"/>
        <v/>
      </c>
    </row>
    <row r="480" spans="13:13" x14ac:dyDescent="0.35">
      <c r="M480" s="2" t="str">
        <f t="shared" si="14"/>
        <v/>
      </c>
    </row>
    <row r="481" spans="13:13" x14ac:dyDescent="0.35">
      <c r="M481" s="2" t="str">
        <f t="shared" si="14"/>
        <v/>
      </c>
    </row>
    <row r="482" spans="13:13" x14ac:dyDescent="0.35">
      <c r="M482" s="2" t="str">
        <f t="shared" si="14"/>
        <v/>
      </c>
    </row>
    <row r="483" spans="13:13" x14ac:dyDescent="0.35">
      <c r="M483" s="2" t="str">
        <f t="shared" si="14"/>
        <v/>
      </c>
    </row>
    <row r="484" spans="13:13" x14ac:dyDescent="0.35">
      <c r="M484" s="2" t="str">
        <f t="shared" si="14"/>
        <v/>
      </c>
    </row>
    <row r="485" spans="13:13" x14ac:dyDescent="0.35">
      <c r="M485" s="2" t="str">
        <f t="shared" si="14"/>
        <v/>
      </c>
    </row>
    <row r="486" spans="13:13" x14ac:dyDescent="0.35">
      <c r="M486" s="2" t="str">
        <f t="shared" si="14"/>
        <v/>
      </c>
    </row>
    <row r="487" spans="13:13" x14ac:dyDescent="0.35">
      <c r="M487" s="2" t="str">
        <f t="shared" si="14"/>
        <v/>
      </c>
    </row>
    <row r="488" spans="13:13" x14ac:dyDescent="0.35">
      <c r="M488" s="2" t="str">
        <f t="shared" si="14"/>
        <v/>
      </c>
    </row>
    <row r="489" spans="13:13" x14ac:dyDescent="0.35">
      <c r="M489" s="2" t="str">
        <f t="shared" si="14"/>
        <v/>
      </c>
    </row>
    <row r="490" spans="13:13" x14ac:dyDescent="0.35">
      <c r="M490" s="2" t="str">
        <f t="shared" si="14"/>
        <v/>
      </c>
    </row>
    <row r="491" spans="13:13" x14ac:dyDescent="0.35">
      <c r="M491" s="2" t="str">
        <f t="shared" si="14"/>
        <v/>
      </c>
    </row>
    <row r="492" spans="13:13" x14ac:dyDescent="0.35">
      <c r="M492" s="2" t="str">
        <f t="shared" si="14"/>
        <v/>
      </c>
    </row>
    <row r="493" spans="13:13" x14ac:dyDescent="0.35">
      <c r="M493" s="2" t="str">
        <f t="shared" si="14"/>
        <v/>
      </c>
    </row>
    <row r="494" spans="13:13" x14ac:dyDescent="0.35">
      <c r="M494" s="2" t="str">
        <f t="shared" si="14"/>
        <v/>
      </c>
    </row>
    <row r="495" spans="13:13" x14ac:dyDescent="0.35">
      <c r="M495" s="2" t="str">
        <f t="shared" si="14"/>
        <v/>
      </c>
    </row>
    <row r="496" spans="13:13" x14ac:dyDescent="0.35">
      <c r="M496" s="2" t="str">
        <f t="shared" si="14"/>
        <v/>
      </c>
    </row>
    <row r="497" spans="13:13" x14ac:dyDescent="0.35">
      <c r="M497" s="2" t="str">
        <f t="shared" si="14"/>
        <v/>
      </c>
    </row>
    <row r="498" spans="13:13" x14ac:dyDescent="0.35">
      <c r="M498" s="2" t="str">
        <f t="shared" si="14"/>
        <v/>
      </c>
    </row>
    <row r="499" spans="13:13" x14ac:dyDescent="0.35">
      <c r="M499" s="2" t="str">
        <f t="shared" si="14"/>
        <v/>
      </c>
    </row>
    <row r="500" spans="13:13" x14ac:dyDescent="0.35">
      <c r="M500" s="2" t="str">
        <f t="shared" si="14"/>
        <v/>
      </c>
    </row>
    <row r="501" spans="13:13" x14ac:dyDescent="0.35">
      <c r="M501" s="2" t="str">
        <f t="shared" si="14"/>
        <v/>
      </c>
    </row>
    <row r="502" spans="13:13" x14ac:dyDescent="0.35">
      <c r="M502" s="2" t="str">
        <f t="shared" si="14"/>
        <v/>
      </c>
    </row>
    <row r="503" spans="13:13" x14ac:dyDescent="0.35">
      <c r="M503" s="2" t="str">
        <f t="shared" si="14"/>
        <v/>
      </c>
    </row>
    <row r="504" spans="13:13" x14ac:dyDescent="0.35">
      <c r="M504" s="2" t="str">
        <f t="shared" si="14"/>
        <v/>
      </c>
    </row>
    <row r="505" spans="13:13" x14ac:dyDescent="0.35">
      <c r="M505" s="2" t="str">
        <f t="shared" si="14"/>
        <v/>
      </c>
    </row>
    <row r="506" spans="13:13" x14ac:dyDescent="0.35">
      <c r="M506" s="2" t="str">
        <f t="shared" si="14"/>
        <v/>
      </c>
    </row>
    <row r="507" spans="13:13" x14ac:dyDescent="0.35">
      <c r="M507" s="2" t="str">
        <f t="shared" si="14"/>
        <v/>
      </c>
    </row>
    <row r="508" spans="13:13" x14ac:dyDescent="0.35">
      <c r="M508" s="2" t="str">
        <f t="shared" si="14"/>
        <v/>
      </c>
    </row>
    <row r="509" spans="13:13" x14ac:dyDescent="0.35">
      <c r="M509" s="2" t="str">
        <f t="shared" si="14"/>
        <v/>
      </c>
    </row>
    <row r="510" spans="13:13" x14ac:dyDescent="0.35">
      <c r="M510" s="2" t="str">
        <f t="shared" si="14"/>
        <v/>
      </c>
    </row>
    <row r="511" spans="13:13" x14ac:dyDescent="0.35">
      <c r="M511" s="2" t="str">
        <f t="shared" si="14"/>
        <v/>
      </c>
    </row>
    <row r="512" spans="13:13" x14ac:dyDescent="0.35">
      <c r="M512" s="2" t="str">
        <f t="shared" si="14"/>
        <v/>
      </c>
    </row>
    <row r="513" spans="13:13" x14ac:dyDescent="0.35">
      <c r="M513" s="2" t="str">
        <f t="shared" si="14"/>
        <v/>
      </c>
    </row>
    <row r="514" spans="13:13" x14ac:dyDescent="0.35">
      <c r="M514" s="2" t="str">
        <f t="shared" si="14"/>
        <v/>
      </c>
    </row>
    <row r="515" spans="13:13" x14ac:dyDescent="0.35">
      <c r="M515" s="2" t="str">
        <f t="shared" si="14"/>
        <v/>
      </c>
    </row>
    <row r="516" spans="13:13" x14ac:dyDescent="0.35">
      <c r="M516" s="2" t="str">
        <f t="shared" si="14"/>
        <v/>
      </c>
    </row>
    <row r="517" spans="13:13" x14ac:dyDescent="0.35">
      <c r="M517" s="2" t="str">
        <f t="shared" si="14"/>
        <v/>
      </c>
    </row>
    <row r="518" spans="13:13" x14ac:dyDescent="0.35">
      <c r="M518" s="2" t="str">
        <f t="shared" si="14"/>
        <v/>
      </c>
    </row>
    <row r="519" spans="13:13" x14ac:dyDescent="0.35">
      <c r="M519" s="2" t="str">
        <f t="shared" si="14"/>
        <v/>
      </c>
    </row>
    <row r="520" spans="13:13" x14ac:dyDescent="0.35">
      <c r="M520" s="2" t="str">
        <f t="shared" si="14"/>
        <v/>
      </c>
    </row>
    <row r="521" spans="13:13" x14ac:dyDescent="0.35">
      <c r="M521" s="2" t="str">
        <f t="shared" si="14"/>
        <v/>
      </c>
    </row>
    <row r="522" spans="13:13" x14ac:dyDescent="0.35">
      <c r="M522" s="2" t="str">
        <f t="shared" si="14"/>
        <v/>
      </c>
    </row>
    <row r="523" spans="13:13" x14ac:dyDescent="0.35">
      <c r="M523" s="2" t="str">
        <f t="shared" si="14"/>
        <v/>
      </c>
    </row>
    <row r="524" spans="13:13" x14ac:dyDescent="0.35">
      <c r="M524" s="2" t="str">
        <f t="shared" si="14"/>
        <v/>
      </c>
    </row>
    <row r="525" spans="13:13" x14ac:dyDescent="0.35">
      <c r="M525" s="2" t="str">
        <f t="shared" si="14"/>
        <v/>
      </c>
    </row>
    <row r="526" spans="13:13" x14ac:dyDescent="0.35">
      <c r="M526" s="2" t="str">
        <f t="shared" si="14"/>
        <v/>
      </c>
    </row>
    <row r="527" spans="13:13" x14ac:dyDescent="0.35">
      <c r="M527" s="2" t="str">
        <f t="shared" si="14"/>
        <v/>
      </c>
    </row>
    <row r="528" spans="13:13" x14ac:dyDescent="0.35">
      <c r="M528" s="2" t="str">
        <f t="shared" si="14"/>
        <v/>
      </c>
    </row>
    <row r="529" spans="13:13" x14ac:dyDescent="0.35">
      <c r="M529" s="2" t="str">
        <f t="shared" si="14"/>
        <v/>
      </c>
    </row>
  </sheetData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6 0 b 7 0 b 7 8 - 2 2 b 5 - 4 1 a a - 8 5 c 0 - 4 1 4 3 f c 2 8 b 3 5 0 "   x m l n s = " h t t p : / / s c h e m a s . m i c r o s o f t . c o m / D a t a M a s h u p " > A A A A A I k E A A B Q S w M E F A A C A A g A R 5 H q X A 1 T 1 I K l A A A A 9 g A A A B I A H A B D b 2 5 m a W c v U G F j a 2 F n Z S 5 4 b W w g o h g A K K A U A A A A A A A A A A A A A A A A A A A A A A A A A A A A h Y / B C o I w A I Z f R X Z 3 m w u j Z E 4 o u i U E Q X Q d c + p I Z 2 y z + W 4 d e q R e I a O s b h 3 / 7 / 8 O / 3 + / 3 m g 2 t E 1 w k c a q T q c g g h g E U o u u U L p K Q e / K c A E y R n d c n H g l g 1 H W N h l s k Y L a u X O C k P c e + h n s T I U I x h E 6 5 t u 9 q G X L w U d W / + V Q a e u 4 F h I w e n i N Y Q R G c Q z n Z A k x R R O k u d J f g Y x 7 n + 0 P p O u + c b 2 R r D T h a k P R F C l 6 f 2 A P U E s D B B Q A A g A I A E e R 6 l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H k e p c 9 Z J W B o I B A A A 9 B g A A E w A c A E Z v c m 1 1 b G F z L 1 N l Y 3 R p b 2 4 x L m 0 g o h g A K K A U A A A A A A A A A A A A A A A A A A A A A A A A A A A A 7 V P B S s N A E L 0 H + g / D C p J C K B T F i / R Q o o K g V p q C h 9 L D N p m 0 a z c 7 Y X e D l t A P 6 n f 0 x 9 w k a o s 1 e h d z S b L v z b y 3 O / s M x l a Q g q h 5 9 y 8 7 X s c z S 6 4 x g X A 0 e o Q B S L Q d D 9 w T U a F j d C v X r z H K X l h o j c o + k V 7 N i V Z + t 5 w + 8 A w H b M L n E n n R Z 7 P N N C R l H W k W N C 1 O 2 G S d I 2 S U i F T s t s w 1 q 9 m 9 i e b K p K S z k G S R q Y p l / E Y w K E t 2 z 3 M W w K 2 y F + e 9 C t s E U L K Q 5 4 / o C M o e Y z f J 8 V r k q F w L O k Y m Z L k M y V S N b G V Q F d k c d Y 2 N c l Q t U G 2 6 B Y s s x a v x T + B V 2 I b y F O 2 6 t b Z G W 4 s f 5 l f h N 1 t f K 9 Q L g d 8 U 3 B F P h F r A m N u v 8 K b 7 O T Z 3 0 I a U 4 l K Y 3 R a B P 1 N h 3 c d + g M M k a U b n f 5 1 x A K y + S a c Q D d 0 P 8 n g J I o X p x z h m r s c Z 2 C U q 8 G o m 8 1 A a B O b o e w N 3 Y q H Q Q C q k 1 U 7 Y 9 P f S E U p 3 e 8 f 0 Y v x 2 o + / C / v T k w E 0 l 3 U h 2 u x 1 P q H a x w 1 x E w / 9 U / K f i j 6 e i k v k t E 2 9 Q S w E C L Q A U A A I A C A B H k e p c D V P U g q U A A A D 2 A A A A E g A A A A A A A A A A A A A A A A A A A A A A Q 2 9 u Z m l n L 1 B h Y 2 t h Z 2 U u e G 1 s U E s B A i 0 A F A A C A A g A R 5 H q X A / K 6 a u k A A A A 6 Q A A A B M A A A A A A A A A A A A A A A A A 8 Q A A A F t D b 2 5 0 Z W 5 0 X 1 R 5 c G V z X S 5 4 b W x Q S w E C L Q A U A A I A C A B H k e p c 9 Z J W B o I B A A A 9 B g A A E w A A A A A A A A A A A A A A A A D i A Q A A R m 9 y b X V s Y X M v U 2 V j d G l v b j E u b V B L B Q Y A A A A A A w A D A M I A A A C x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4 I w A A A A A A A B Y j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D T 0 9 Q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Y 2 F h Z G Y 3 O D U t M z I 3 M i 0 0 Y j Y z L T k 1 M W E t O T k x O T l j Y j E x M j I 3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D T 0 9 Q I i A v P j x F b n R y e S B U e X B l P S J G a W x s Z W R D b 2 1 w b G V 0 Z V J l c 3 V s d F R v V 2 9 y a 3 N o Z W V 0 I i B W Y W x 1 Z T 0 i b D E i I C 8 + P E V u d H J 5 I F R 5 c G U 9 I k Z p b G x D b 2 x 1 b W 5 O Y W 1 l c y I g V m F s d W U 9 I n N b J n F 1 b 3 Q 7 T W F w J n F 1 b 3 Q 7 L C Z x d W 9 0 O 0 N h c F B l c m N l b n Q m c X V v d D s s J n F 1 b 3 Q 7 R m Q m c X V v d D s s J n F 1 b 3 Q 7 U 2 N l b m F y a W 8 m c X V v d D s s J n F 1 b 3 Q 7 V G 9 0 Y W x D b 3 N 0 J n F 1 b 3 Q 7 L C Z x d W 9 0 O 0 9 w Z W 5 D b 3 N 0 J n F 1 b 3 Q 7 L C Z x d W 9 0 O 1 R y Y W 5 z Q 2 9 z d C Z x d W 9 0 O y w m c X V v d D t T d G 9 j a 1 J D b 3 N 0 J n F 1 b 3 Q 7 L C Z x d W 9 0 O 1 N 0 b 2 N r R E N D b 3 N 0 J n F 1 b 3 Q 7 L C Z x d W 9 0 O 1 N h Z m V 0 e V J D b 3 N 0 J n F 1 b 3 Q 7 L C Z x d W 9 0 O 1 N h Z m V 0 e U R D Q 2 9 z d C Z x d W 9 0 O y w m c X V v d D t O Y k R D J n F 1 b 3 Q 7 L C Z x d W 9 0 O 1 N 5 b m V y Z 2 l l J n F 1 b 3 Q 7 L C Z x d W 9 0 O 0 x v Y W R p b m c g U m F 0 Z S Z x d W 9 0 O y w m c X V v d D t U c H M g U n V u J n F 1 b 3 Q 7 L C Z x d W 9 0 O 0 d B U C Z x d W 9 0 O y w m c X V v d D t D T 0 9 Q I F x 1 M D A y N i B T Q S Z x d W 9 0 O 1 0 i I C 8 + P E V u d H J 5 I F R 5 c G U 9 I k Z p b G x D b 2 x 1 b W 5 U e X B l c y I g V m F s d W U 9 I n N B d 0 1 E Q X d V R k J R V U Z C U V V E Q l F V Q U F B Q T 0 i I C 8 + P E V u d H J 5 I F R 5 c G U 9 I k Z p b G x M Y X N 0 V X B k Y X R l Z C I g V m F s d W U 9 I m Q y M D I 2 L T A 3 L T A 5 V D I w O j U 4 O j I w L j M y N T M 2 M z J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T d G F 0 d X M i I F Z h b H V l P S J z Q 2 9 t c G x l d G U i I C 8 + P E V u d H J 5 I F R 5 c G U 9 I k Z p b G x D b 3 V u d C I g V m F s d W U 9 I m w 4 M C I g L z 4 8 R W 5 0 c n k g V H l w Z T 0 i U m V s Y X R p b 2 5 z a G l w S W 5 m b 0 N v b n R h a W 5 l c i I g V m F s d W U 9 I n N 7 J n F 1 b 3 Q 7 Y 2 9 s d W 1 u Q 2 9 1 b n Q m c X V v d D s 6 M T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P T 1 A v Q X V 0 b 1 J l b W 9 2 Z W R D b 2 x 1 b W 5 z M S 5 7 T W F w L D B 9 J n F 1 b 3 Q 7 L C Z x d W 9 0 O 1 N l Y 3 R p b 2 4 x L 0 N P T 1 A v Q X V 0 b 1 J l b W 9 2 Z W R D b 2 x 1 b W 5 z M S 5 7 Q 2 F w U G V y Y 2 V u d C w x f S Z x d W 9 0 O y w m c X V v d D t T Z W N 0 a W 9 u M S 9 D T 0 9 Q L 0 F 1 d G 9 S Z W 1 v d m V k Q 2 9 s d W 1 u c z E u e 0 Z k L D J 9 J n F 1 b 3 Q 7 L C Z x d W 9 0 O 1 N l Y 3 R p b 2 4 x L 0 N P T 1 A v Q X V 0 b 1 J l b W 9 2 Z W R D b 2 x 1 b W 5 z M S 5 7 U 2 N l b m F y a W 8 s M 3 0 m c X V v d D s s J n F 1 b 3 Q 7 U 2 V j d G l v b j E v Q 0 9 P U C 9 B d X R v U m V t b 3 Z l Z E N v b H V t b n M x L n t U b 3 R h b E N v c 3 Q s N H 0 m c X V v d D s s J n F 1 b 3 Q 7 U 2 V j d G l v b j E v Q 0 9 P U C 9 B d X R v U m V t b 3 Z l Z E N v b H V t b n M x L n t P c G V u Q 2 9 z d C w 1 f S Z x d W 9 0 O y w m c X V v d D t T Z W N 0 a W 9 u M S 9 D T 0 9 Q L 0 F 1 d G 9 S Z W 1 v d m V k Q 2 9 s d W 1 u c z E u e 1 R y Y W 5 z Q 2 9 z d C w 2 f S Z x d W 9 0 O y w m c X V v d D t T Z W N 0 a W 9 u M S 9 D T 0 9 Q L 0 F 1 d G 9 S Z W 1 v d m V k Q 2 9 s d W 1 u c z E u e 1 N 0 b 2 N r U k N v c 3 Q s N 3 0 m c X V v d D s s J n F 1 b 3 Q 7 U 2 V j d G l v b j E v Q 0 9 P U C 9 B d X R v U m V t b 3 Z l Z E N v b H V t b n M x L n t T d G 9 j a 0 R D Q 2 9 z d C w 4 f S Z x d W 9 0 O y w m c X V v d D t T Z W N 0 a W 9 u M S 9 D T 0 9 Q L 0 F 1 d G 9 S Z W 1 v d m V k Q 2 9 s d W 1 u c z E u e 1 N h Z m V 0 e V J D b 3 N 0 L D l 9 J n F 1 b 3 Q 7 L C Z x d W 9 0 O 1 N l Y 3 R p b 2 4 x L 0 N P T 1 A v Q X V 0 b 1 J l b W 9 2 Z W R D b 2 x 1 b W 5 z M S 5 7 U 2 F m Z X R 5 R E N D b 3 N 0 L D E w f S Z x d W 9 0 O y w m c X V v d D t T Z W N 0 a W 9 u M S 9 D T 0 9 Q L 0 F 1 d G 9 S Z W 1 v d m V k Q 2 9 s d W 1 u c z E u e 0 5 i R E M s M T F 9 J n F 1 b 3 Q 7 L C Z x d W 9 0 O 1 N l Y 3 R p b 2 4 x L 0 N P T 1 A v Q X V 0 b 1 J l b W 9 2 Z W R D b 2 x 1 b W 5 z M S 5 7 U 3 l u Z X J n a W U s M T J 9 J n F 1 b 3 Q 7 L C Z x d W 9 0 O 1 N l Y 3 R p b 2 4 x L 0 N P T 1 A v Q X V 0 b 1 J l b W 9 2 Z W R D b 2 x 1 b W 5 z M S 5 7 T G 9 h Z G l u Z y B S Y X R l L D E z f S Z x d W 9 0 O y w m c X V v d D t T Z W N 0 a W 9 u M S 9 D T 0 9 Q L 0 F 1 d G 9 S Z W 1 v d m V k Q 2 9 s d W 1 u c z E u e 1 R w c y B S d W 4 s M T R 9 J n F 1 b 3 Q 7 L C Z x d W 9 0 O 1 N l Y 3 R p b 2 4 x L 0 N P T 1 A v Q X V 0 b 1 J l b W 9 2 Z W R D b 2 x 1 b W 5 z M S 5 7 R 0 F Q L D E 1 f S Z x d W 9 0 O y w m c X V v d D t T Z W N 0 a W 9 u M S 9 D T 0 9 Q L 0 F 1 d G 9 S Z W 1 v d m V k Q 2 9 s d W 1 u c z E u e 0 N P T 1 A g X H U w M D I 2 I F N B L D E 2 f S Z x d W 9 0 O 1 0 s J n F 1 b 3 Q 7 Q 2 9 s d W 1 u Q 2 9 1 b n Q m c X V v d D s 6 M T c s J n F 1 b 3 Q 7 S 2 V 5 Q 2 9 s d W 1 u T m F t Z X M m c X V v d D s 6 W 1 0 s J n F 1 b 3 Q 7 Q 2 9 s d W 1 u S W R l b n R p d G l l c y Z x d W 9 0 O z p b J n F 1 b 3 Q 7 U 2 V j d G l v b j E v Q 0 9 P U C 9 B d X R v U m V t b 3 Z l Z E N v b H V t b n M x L n t N Y X A s M H 0 m c X V v d D s s J n F 1 b 3 Q 7 U 2 V j d G l v b j E v Q 0 9 P U C 9 B d X R v U m V t b 3 Z l Z E N v b H V t b n M x L n t D Y X B Q Z X J j Z W 5 0 L D F 9 J n F 1 b 3 Q 7 L C Z x d W 9 0 O 1 N l Y 3 R p b 2 4 x L 0 N P T 1 A v Q X V 0 b 1 J l b W 9 2 Z W R D b 2 x 1 b W 5 z M S 5 7 R m Q s M n 0 m c X V v d D s s J n F 1 b 3 Q 7 U 2 V j d G l v b j E v Q 0 9 P U C 9 B d X R v U m V t b 3 Z l Z E N v b H V t b n M x L n t T Y 2 V u Y X J p b y w z f S Z x d W 9 0 O y w m c X V v d D t T Z W N 0 a W 9 u M S 9 D T 0 9 Q L 0 F 1 d G 9 S Z W 1 v d m V k Q 2 9 s d W 1 u c z E u e 1 R v d G F s Q 2 9 z d C w 0 f S Z x d W 9 0 O y w m c X V v d D t T Z W N 0 a W 9 u M S 9 D T 0 9 Q L 0 F 1 d G 9 S Z W 1 v d m V k Q 2 9 s d W 1 u c z E u e 0 9 w Z W 5 D b 3 N 0 L D V 9 J n F 1 b 3 Q 7 L C Z x d W 9 0 O 1 N l Y 3 R p b 2 4 x L 0 N P T 1 A v Q X V 0 b 1 J l b W 9 2 Z W R D b 2 x 1 b W 5 z M S 5 7 V H J h b n N D b 3 N 0 L D Z 9 J n F 1 b 3 Q 7 L C Z x d W 9 0 O 1 N l Y 3 R p b 2 4 x L 0 N P T 1 A v Q X V 0 b 1 J l b W 9 2 Z W R D b 2 x 1 b W 5 z M S 5 7 U 3 R v Y 2 t S Q 2 9 z d C w 3 f S Z x d W 9 0 O y w m c X V v d D t T Z W N 0 a W 9 u M S 9 D T 0 9 Q L 0 F 1 d G 9 S Z W 1 v d m V k Q 2 9 s d W 1 u c z E u e 1 N 0 b 2 N r R E N D b 3 N 0 L D h 9 J n F 1 b 3 Q 7 L C Z x d W 9 0 O 1 N l Y 3 R p b 2 4 x L 0 N P T 1 A v Q X V 0 b 1 J l b W 9 2 Z W R D b 2 x 1 b W 5 z M S 5 7 U 2 F m Z X R 5 U k N v c 3 Q s O X 0 m c X V v d D s s J n F 1 b 3 Q 7 U 2 V j d G l v b j E v Q 0 9 P U C 9 B d X R v U m V t b 3 Z l Z E N v b H V t b n M x L n t T Y W Z l d H l E Q 0 N v c 3 Q s M T B 9 J n F 1 b 3 Q 7 L C Z x d W 9 0 O 1 N l Y 3 R p b 2 4 x L 0 N P T 1 A v Q X V 0 b 1 J l b W 9 2 Z W R D b 2 x 1 b W 5 z M S 5 7 T m J E Q y w x M X 0 m c X V v d D s s J n F 1 b 3 Q 7 U 2 V j d G l v b j E v Q 0 9 P U C 9 B d X R v U m V t b 3 Z l Z E N v b H V t b n M x L n t T e W 5 l c m d p Z S w x M n 0 m c X V v d D s s J n F 1 b 3 Q 7 U 2 V j d G l v b j E v Q 0 9 P U C 9 B d X R v U m V t b 3 Z l Z E N v b H V t b n M x L n t M b 2 F k a W 5 n I F J h d G U s M T N 9 J n F 1 b 3 Q 7 L C Z x d W 9 0 O 1 N l Y 3 R p b 2 4 x L 0 N P T 1 A v Q X V 0 b 1 J l b W 9 2 Z W R D b 2 x 1 b W 5 z M S 5 7 V H B z I F J 1 b i w x N H 0 m c X V v d D s s J n F 1 b 3 Q 7 U 2 V j d G l v b j E v Q 0 9 P U C 9 B d X R v U m V t b 3 Z l Z E N v b H V t b n M x L n t H Q V A s M T V 9 J n F 1 b 3 Q 7 L C Z x d W 9 0 O 1 N l Y 3 R p b 2 4 x L 0 N P T 1 A v Q X V 0 b 1 J l b W 9 2 Z W R D b 2 x 1 b W 5 z M S 5 7 Q 0 9 P U C B c d T A w M j Y g U 0 E s M T Z 9 J n F 1 b 3 Q 7 X S w m c X V v d D t S Z W x h d G l v b n N o a X B J b m Z v J n F 1 b 3 Q 7 O l t d f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N P T 1 A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9 P U C 9 U e X B l J T I w b W 9 k a W Z p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9 P U C 9 Q Z X J z b 2 5 u Y W x p c y V D M y V B O W U l M j B h a m 9 1 d C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c y O W E z N W Q x L W N j Z m M t N G V k M C 0 4 N 2 R l L W Y 2 Y j N k Z j A w N G Q 2 Z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U 0 E i I C 8 + P E V u d H J 5 I F R 5 c G U 9 I k Z p b G x l Z E N v b X B s Z X R l U m V z d W x 0 V G 9 X b 3 J r c 2 h l Z X Q i I F Z h b H V l P S J s M S I g L z 4 8 R W 5 0 c n k g V H l w Z T 0 i R m l s b E V y c m 9 y Q 2 9 1 b n Q i I F Z h b H V l P S J s M C I g L z 4 8 R W 5 0 c n k g V H l w Z T 0 i R m l s b E x h c 3 R V c G R h d G V k I i B W Y W x 1 Z T 0 i Z D I w M j Y t M D Y t M T J U M T I 6 N D k 6 N T A u N z k y O T Y x O F o i I C 8 + P E V u d H J 5 I F R 5 c G U 9 I k Z p b G x D b 2 x 1 b W 5 U e X B l c y I g V m F s d W U 9 I n N B d 0 1 E Q X d V R k J R V U Z C U V V E Q l F V Q U F B Q T 0 i I C 8 + P E V u d H J 5 I F R 5 c G U 9 I k Z p b G x D b 2 x 1 b W 5 O Y W 1 l c y I g V m F s d W U 9 I n N b J n F 1 b 3 Q 7 T W F w J n F 1 b 3 Q 7 L C Z x d W 9 0 O 0 N h c F B l c m N l b n Q m c X V v d D s s J n F 1 b 3 Q 7 R m Q m c X V v d D s s J n F 1 b 3 Q 7 U 2 N l b m F y a W 8 m c X V v d D s s J n F 1 b 3 Q 7 V G 9 0 Y W x D b 3 N 0 J n F 1 b 3 Q 7 L C Z x d W 9 0 O 0 9 w Z W 5 D b 3 N 0 J n F 1 b 3 Q 7 L C Z x d W 9 0 O 1 R y Y W 5 z Q 2 9 z d C Z x d W 9 0 O y w m c X V v d D t T d G 9 j a 1 J D b 3 N 0 J n F 1 b 3 Q 7 L C Z x d W 9 0 O 1 N 0 b 2 N r R E N D b 3 N 0 J n F 1 b 3 Q 7 L C Z x d W 9 0 O 1 N h Z m V 0 e V J D b 3 N 0 J n F 1 b 3 Q 7 L C Z x d W 9 0 O 1 N h Z m V 0 e U R D Q 2 9 z d C Z x d W 9 0 O y w m c X V v d D t O Y k R D J n F 1 b 3 Q 7 L C Z x d W 9 0 O 1 N 5 b m V y Z 2 l l J n F 1 b 3 Q 7 L C Z x d W 9 0 O 0 x v Y W R p b m c g U m F 0 Z S Z x d W 9 0 O y w m c X V v d D t U c H M g U n V u J n F 1 b 3 Q 7 L C Z x d W 9 0 O 0 d B U C Z x d W 9 0 O y w m c X V v d D t D T 0 9 Q I F x 1 M D A y N i B T Q S Z x d W 9 0 O 1 0 i I C 8 + P E V u d H J 5 I F R 5 c G U 9 I k Z p b G x F c n J v c k N v Z G U i I F Z h b H V l P S J z V W 5 r b m 9 3 b i I g L z 4 8 R W 5 0 c n k g V H l w Z T 0 i R m l s b F N 0 Y X R 1 c y I g V m F s d W U 9 I n N D b 2 1 w b G V 0 Z S I g L z 4 8 R W 5 0 c n k g V H l w Z T 0 i T G 9 h Z G V k V G 9 B b m F s e X N p c 1 N l c n Z p Y 2 V z I i B W Y W x 1 Z T 0 i b D A i I C 8 + P E V u d H J 5 I F R 5 c G U 9 I k Z p b G x D b 3 V u d C I g V m F s d W U 9 I m w x N j A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B L 0 F 1 d G 9 S Z W 1 v d m V k Q 2 9 s d W 1 u c z E u e 0 1 h c C w w f S Z x d W 9 0 O y w m c X V v d D t T Z W N 0 a W 9 u M S 9 T Q S 9 B d X R v U m V t b 3 Z l Z E N v b H V t b n M x L n t D Y X B Q Z X J j Z W 5 0 L D F 9 J n F 1 b 3 Q 7 L C Z x d W 9 0 O 1 N l Y 3 R p b 2 4 x L 1 N B L 0 F 1 d G 9 S Z W 1 v d m V k Q 2 9 s d W 1 u c z E u e 0 Z k L D J 9 J n F 1 b 3 Q 7 L C Z x d W 9 0 O 1 N l Y 3 R p b 2 4 x L 1 N B L 0 F 1 d G 9 S Z W 1 v d m V k Q 2 9 s d W 1 u c z E u e 1 N j Z W 5 h c m l v L D N 9 J n F 1 b 3 Q 7 L C Z x d W 9 0 O 1 N l Y 3 R p b 2 4 x L 1 N B L 0 F 1 d G 9 S Z W 1 v d m V k Q 2 9 s d W 1 u c z E u e 1 R v d G F s Q 2 9 z d C w 0 f S Z x d W 9 0 O y w m c X V v d D t T Z W N 0 a W 9 u M S 9 T Q S 9 B d X R v U m V t b 3 Z l Z E N v b H V t b n M x L n t P c G V u Q 2 9 z d C w 1 f S Z x d W 9 0 O y w m c X V v d D t T Z W N 0 a W 9 u M S 9 T Q S 9 B d X R v U m V t b 3 Z l Z E N v b H V t b n M x L n t U c m F u c 0 N v c 3 Q s N n 0 m c X V v d D s s J n F 1 b 3 Q 7 U 2 V j d G l v b j E v U 0 E v Q X V 0 b 1 J l b W 9 2 Z W R D b 2 x 1 b W 5 z M S 5 7 U 3 R v Y 2 t S Q 2 9 z d C w 3 f S Z x d W 9 0 O y w m c X V v d D t T Z W N 0 a W 9 u M S 9 T Q S 9 B d X R v U m V t b 3 Z l Z E N v b H V t b n M x L n t T d G 9 j a 0 R D Q 2 9 z d C w 4 f S Z x d W 9 0 O y w m c X V v d D t T Z W N 0 a W 9 u M S 9 T Q S 9 B d X R v U m V t b 3 Z l Z E N v b H V t b n M x L n t T Y W Z l d H l S Q 2 9 z d C w 5 f S Z x d W 9 0 O y w m c X V v d D t T Z W N 0 a W 9 u M S 9 T Q S 9 B d X R v U m V t b 3 Z l Z E N v b H V t b n M x L n t T Y W Z l d H l E Q 0 N v c 3 Q s M T B 9 J n F 1 b 3 Q 7 L C Z x d W 9 0 O 1 N l Y 3 R p b 2 4 x L 1 N B L 0 F 1 d G 9 S Z W 1 v d m V k Q 2 9 s d W 1 u c z E u e 0 5 i R E M s M T F 9 J n F 1 b 3 Q 7 L C Z x d W 9 0 O 1 N l Y 3 R p b 2 4 x L 1 N B L 0 F 1 d G 9 S Z W 1 v d m V k Q 2 9 s d W 1 u c z E u e 1 N 5 b m V y Z 2 l l L D E y f S Z x d W 9 0 O y w m c X V v d D t T Z W N 0 a W 9 u M S 9 T Q S 9 B d X R v U m V t b 3 Z l Z E N v b H V t b n M x L n t M b 2 F k a W 5 n I F J h d G U s M T N 9 J n F 1 b 3 Q 7 L C Z x d W 9 0 O 1 N l Y 3 R p b 2 4 x L 1 N B L 0 F 1 d G 9 S Z W 1 v d m V k Q 2 9 s d W 1 u c z E u e 1 R w c y B S d W 4 s M T R 9 J n F 1 b 3 Q 7 L C Z x d W 9 0 O 1 N l Y 3 R p b 2 4 x L 1 N B L 0 F 1 d G 9 S Z W 1 v d m V k Q 2 9 s d W 1 u c z E u e 0 d B U C w x N X 0 m c X V v d D s s J n F 1 b 3 Q 7 U 2 V j d G l v b j E v U 0 E v Q X V 0 b 1 J l b W 9 2 Z W R D b 2 x 1 b W 5 z M S 5 7 Q 0 9 P U C B c d T A w M j Y g U 0 E s M T Z 9 J n F 1 b 3 Q 7 X S w m c X V v d D t D b 2 x 1 b W 5 D b 3 V u d C Z x d W 9 0 O z o x N y w m c X V v d D t L Z X l D b 2 x 1 b W 5 O Y W 1 l c y Z x d W 9 0 O z p b X S w m c X V v d D t D b 2 x 1 b W 5 J Z G V u d G l 0 a W V z J n F 1 b 3 Q 7 O l s m c X V v d D t T Z W N 0 a W 9 u M S 9 T Q S 9 B d X R v U m V t b 3 Z l Z E N v b H V t b n M x L n t N Y X A s M H 0 m c X V v d D s s J n F 1 b 3 Q 7 U 2 V j d G l v b j E v U 0 E v Q X V 0 b 1 J l b W 9 2 Z W R D b 2 x 1 b W 5 z M S 5 7 Q 2 F w U G V y Y 2 V u d C w x f S Z x d W 9 0 O y w m c X V v d D t T Z W N 0 a W 9 u M S 9 T Q S 9 B d X R v U m V t b 3 Z l Z E N v b H V t b n M x L n t G Z C w y f S Z x d W 9 0 O y w m c X V v d D t T Z W N 0 a W 9 u M S 9 T Q S 9 B d X R v U m V t b 3 Z l Z E N v b H V t b n M x L n t T Y 2 V u Y X J p b y w z f S Z x d W 9 0 O y w m c X V v d D t T Z W N 0 a W 9 u M S 9 T Q S 9 B d X R v U m V t b 3 Z l Z E N v b H V t b n M x L n t U b 3 R h b E N v c 3 Q s N H 0 m c X V v d D s s J n F 1 b 3 Q 7 U 2 V j d G l v b j E v U 0 E v Q X V 0 b 1 J l b W 9 2 Z W R D b 2 x 1 b W 5 z M S 5 7 T 3 B l b k N v c 3 Q s N X 0 m c X V v d D s s J n F 1 b 3 Q 7 U 2 V j d G l v b j E v U 0 E v Q X V 0 b 1 J l b W 9 2 Z W R D b 2 x 1 b W 5 z M S 5 7 V H J h b n N D b 3 N 0 L D Z 9 J n F 1 b 3 Q 7 L C Z x d W 9 0 O 1 N l Y 3 R p b 2 4 x L 1 N B L 0 F 1 d G 9 S Z W 1 v d m V k Q 2 9 s d W 1 u c z E u e 1 N 0 b 2 N r U k N v c 3 Q s N 3 0 m c X V v d D s s J n F 1 b 3 Q 7 U 2 V j d G l v b j E v U 0 E v Q X V 0 b 1 J l b W 9 2 Z W R D b 2 x 1 b W 5 z M S 5 7 U 3 R v Y 2 t E Q 0 N v c 3 Q s O H 0 m c X V v d D s s J n F 1 b 3 Q 7 U 2 V j d G l v b j E v U 0 E v Q X V 0 b 1 J l b W 9 2 Z W R D b 2 x 1 b W 5 z M S 5 7 U 2 F m Z X R 5 U k N v c 3 Q s O X 0 m c X V v d D s s J n F 1 b 3 Q 7 U 2 V j d G l v b j E v U 0 E v Q X V 0 b 1 J l b W 9 2 Z W R D b 2 x 1 b W 5 z M S 5 7 U 2 F m Z X R 5 R E N D b 3 N 0 L D E w f S Z x d W 9 0 O y w m c X V v d D t T Z W N 0 a W 9 u M S 9 T Q S 9 B d X R v U m V t b 3 Z l Z E N v b H V t b n M x L n t O Y k R D L D E x f S Z x d W 9 0 O y w m c X V v d D t T Z W N 0 a W 9 u M S 9 T Q S 9 B d X R v U m V t b 3 Z l Z E N v b H V t b n M x L n t T e W 5 l c m d p Z S w x M n 0 m c X V v d D s s J n F 1 b 3 Q 7 U 2 V j d G l v b j E v U 0 E v Q X V 0 b 1 J l b W 9 2 Z W R D b 2 x 1 b W 5 z M S 5 7 T G 9 h Z G l u Z y B S Y X R l L D E z f S Z x d W 9 0 O y w m c X V v d D t T Z W N 0 a W 9 u M S 9 T Q S 9 B d X R v U m V t b 3 Z l Z E N v b H V t b n M x L n t U c H M g U n V u L D E 0 f S Z x d W 9 0 O y w m c X V v d D t T Z W N 0 a W 9 u M S 9 T Q S 9 B d X R v U m V t b 3 Z l Z E N v b H V t b n M x L n t H Q V A s M T V 9 J n F 1 b 3 Q 7 L C Z x d W 9 0 O 1 N l Y 3 R p b 2 4 x L 1 N B L 0 F 1 d G 9 S Z W 1 v d m V k Q 2 9 s d W 1 u c z E u e 0 N P T 1 A g X H U w M D I 2 I F N B L D E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0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E v V H l w Z S U y M G 1 v Z G l m a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B L 1 B l c n N v b m 5 h b G l z J U M z J U E 5 Z S U y M G F q b 3 V 0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B L 0 x p Z 2 5 l c y U y M G Z p b H R y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9 P U C 9 M a W d u Z X M l M j B m a W x 0 c i V D M y V B O W V z M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j D o G 1 S e G y T 4 E v o M g N J 6 I P A A A A A A I A A A A A A B B m A A A A A Q A A I A A A A F P O g j W 4 x e E e E N R P O / y r d b 2 d 3 O 5 j T n 9 w w H P 1 c u 0 1 q D / t A A A A A A 6 A A A A A A g A A I A A A A D 2 y w F F S T S W O n T w L b d 6 u 9 6 Q 5 x v E N B v n D f r 4 Y d W Y u h n A H U A A A A O b s A 8 4 A 5 4 t L n H M M e 8 C g w P N 7 b S d s N a r l i K c p H E A c 1 0 f B Q z Z 0 u 1 h v 7 H S g u 0 O I T 9 A t 4 X 7 E g I K T b a R a H 5 l C S e l / V 5 f q g 7 S + u o b 4 q 9 g J Z g a u J L o t Q A A A A L W w b g x i T U U 2 8 V D e m q R J d Z U F W I w 3 e A E b x S r l R k 1 N p 4 g Y c 3 y q i K Q v 0 B F 0 e i s v y g x v d 6 1 P F A t E l I S 2 d U u o S B X e o 6 M = < / D a t a M a s h u p > 
</file>

<file path=customXml/itemProps1.xml><?xml version="1.0" encoding="utf-8"?>
<ds:datastoreItem xmlns:ds="http://schemas.openxmlformats.org/officeDocument/2006/customXml" ds:itemID="{159E53A9-C83C-4EFF-A5C3-D5834BED2D8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SA</vt:lpstr>
      <vt:lpstr>COOP</vt:lpstr>
      <vt:lpstr>BASE</vt:lpstr>
    </vt:vector>
  </TitlesOfParts>
  <Company>UCLouvain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Livio Calcagno</dc:creator>
  <cp:lastModifiedBy>Livio Calcagno</cp:lastModifiedBy>
  <dcterms:created xsi:type="dcterms:W3CDTF">2026-05-19T14:20:24Z</dcterms:created>
  <dcterms:modified xsi:type="dcterms:W3CDTF">2026-07-26T16:15:41Z</dcterms:modified>
</cp:coreProperties>
</file>