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hidePivotFieldList="1" defaultThemeVersion="166925"/>
  <mc:AlternateContent xmlns:mc="http://schemas.openxmlformats.org/markup-compatibility/2006">
    <mc:Choice Requires="x15">
      <x15ac:absPath xmlns:x15ac="http://schemas.microsoft.com/office/spreadsheetml/2010/11/ac" url="D:\Work\NE Redac\Ravo\Fontesse\Tools\"/>
    </mc:Choice>
  </mc:AlternateContent>
  <xr:revisionPtr revIDLastSave="0" documentId="13_ncr:1_{A8C0B27E-B6A0-4CE3-B89D-9280D23D92B0}" xr6:coauthVersionLast="40" xr6:coauthVersionMax="40" xr10:uidLastSave="{00000000-0000-0000-0000-000000000000}"/>
  <bookViews>
    <workbookView xWindow="0" yWindow="0" windowWidth="19200" windowHeight="11535" tabRatio="747" xr2:uid="{6F197187-77B5-4A44-A438-9CB1E94A0A01}"/>
  </bookViews>
  <sheets>
    <sheet name="Angele" sheetId="1" r:id="rId1"/>
    <sheet name="Angele_msg" sheetId="4" r:id="rId2"/>
    <sheet name="cross_Ang" sheetId="8" r:id="rId3"/>
    <sheet name="Luciani" sheetId="3" r:id="rId4"/>
    <sheet name="Luciani_msg" sheetId="5" r:id="rId5"/>
    <sheet name="cross_Luc" sheetId="9" r:id="rId6"/>
    <sheet name="Laffut" sheetId="2" r:id="rId7"/>
    <sheet name="Laffut_msg" sheetId="6" r:id="rId8"/>
    <sheet name="cross_Laff" sheetId="10" r:id="rId9"/>
  </sheets>
  <definedNames>
    <definedName name="_xlnm._FilterDatabase" localSheetId="0" hidden="1">Angele!$A$1:$AL$57</definedName>
    <definedName name="_xlnm._FilterDatabase" localSheetId="6" hidden="1">Laffut!$A$1:$AJ$26</definedName>
    <definedName name="_xlnm._FilterDatabase" localSheetId="3" hidden="1">Luciani!$A$1:$AL$61</definedName>
  </definedNames>
  <calcPr calcId="181029"/>
  <pivotCaches>
    <pivotCache cacheId="47" r:id="rId10"/>
    <pivotCache cacheId="50" r:id="rId11"/>
    <pivotCache cacheId="53"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8" i="1" l="1"/>
  <c r="R27" i="3" l="1"/>
  <c r="Q27" i="3"/>
  <c r="P27" i="3"/>
  <c r="O27" i="3"/>
  <c r="N27" i="3"/>
  <c r="M27" i="3"/>
  <c r="L27" i="3"/>
  <c r="K27" i="3"/>
  <c r="J27" i="3"/>
  <c r="I27" i="3"/>
  <c r="H27" i="3"/>
  <c r="F3" i="2" l="1"/>
  <c r="F4" i="2"/>
  <c r="F5" i="2"/>
  <c r="F6" i="2"/>
  <c r="F7" i="2"/>
  <c r="F8" i="2"/>
  <c r="F9" i="2"/>
  <c r="F10" i="2"/>
  <c r="F11" i="2"/>
  <c r="F12" i="2"/>
  <c r="F13" i="2"/>
  <c r="F14" i="2"/>
  <c r="F15" i="2"/>
  <c r="F16" i="2"/>
  <c r="F17" i="2"/>
  <c r="F18" i="2"/>
  <c r="F19" i="2"/>
  <c r="F20" i="2"/>
  <c r="F21" i="2"/>
  <c r="F22" i="2"/>
  <c r="F23" i="2"/>
  <c r="F2" i="2"/>
  <c r="G43" i="2"/>
  <c r="R43" i="2" s="1"/>
  <c r="G42" i="2"/>
  <c r="F42" i="2" s="1"/>
  <c r="G41" i="2"/>
  <c r="K41" i="2" s="1"/>
  <c r="G29" i="2"/>
  <c r="P29" i="2" s="1"/>
  <c r="G26" i="2"/>
  <c r="F26" i="2" s="1"/>
  <c r="G38" i="2"/>
  <c r="P38" i="2" s="1"/>
  <c r="G37" i="2"/>
  <c r="O37" i="2" s="1"/>
  <c r="G36" i="2"/>
  <c r="R36" i="2" s="1"/>
  <c r="G35" i="2"/>
  <c r="Q35" i="2" s="1"/>
  <c r="G34" i="2"/>
  <c r="P34" i="2" s="1"/>
  <c r="G33" i="2"/>
  <c r="O33" i="2" s="1"/>
  <c r="G32" i="2"/>
  <c r="R32" i="2" s="1"/>
  <c r="G31" i="2"/>
  <c r="J31" i="2" s="1"/>
  <c r="G30" i="2"/>
  <c r="Q30" i="2" s="1"/>
  <c r="E43" i="2"/>
  <c r="E42" i="2"/>
  <c r="E41" i="2"/>
  <c r="E37" i="2"/>
  <c r="E36" i="2"/>
  <c r="E35" i="2"/>
  <c r="E34" i="2"/>
  <c r="E33" i="2"/>
  <c r="E32" i="2"/>
  <c r="E31" i="2"/>
  <c r="E30" i="2"/>
  <c r="E29" i="2"/>
  <c r="E26" i="2"/>
  <c r="F25" i="2"/>
  <c r="W2" i="2"/>
  <c r="W3" i="2"/>
  <c r="W4" i="2"/>
  <c r="W5" i="2"/>
  <c r="W6" i="2"/>
  <c r="W7" i="2"/>
  <c r="W8" i="2"/>
  <c r="W9" i="2"/>
  <c r="W10" i="2"/>
  <c r="W11" i="2"/>
  <c r="W12" i="2"/>
  <c r="W13" i="2"/>
  <c r="W14" i="2"/>
  <c r="W15" i="2"/>
  <c r="W16" i="2"/>
  <c r="W17" i="2"/>
  <c r="W18" i="2"/>
  <c r="W19" i="2"/>
  <c r="W20" i="2"/>
  <c r="W21" i="2"/>
  <c r="W22" i="2"/>
  <c r="W23" i="2"/>
  <c r="V2" i="2"/>
  <c r="V3" i="2"/>
  <c r="V4" i="2"/>
  <c r="V5" i="2"/>
  <c r="V6" i="2"/>
  <c r="V7" i="2"/>
  <c r="V8" i="2"/>
  <c r="V9" i="2"/>
  <c r="V10" i="2"/>
  <c r="V11" i="2"/>
  <c r="V12" i="2"/>
  <c r="V13" i="2"/>
  <c r="V14" i="2"/>
  <c r="V15" i="2"/>
  <c r="V16" i="2"/>
  <c r="V17" i="2"/>
  <c r="V18" i="2"/>
  <c r="V19" i="2"/>
  <c r="V20" i="2"/>
  <c r="V21" i="2"/>
  <c r="V22" i="2"/>
  <c r="V23" i="2"/>
  <c r="X2" i="2"/>
  <c r="AB2" i="2" s="1"/>
  <c r="Y2" i="2"/>
  <c r="AC2" i="2" s="1"/>
  <c r="Z2" i="2"/>
  <c r="AD2" i="2" s="1"/>
  <c r="AA2" i="2"/>
  <c r="AE2" i="2" s="1"/>
  <c r="X3" i="2"/>
  <c r="Y3" i="2"/>
  <c r="Z3" i="2"/>
  <c r="AA3" i="2"/>
  <c r="X4" i="2"/>
  <c r="Y4" i="2"/>
  <c r="Z4" i="2"/>
  <c r="AA4" i="2"/>
  <c r="AE4" i="2" s="1"/>
  <c r="X5" i="2"/>
  <c r="Y5" i="2"/>
  <c r="Z5" i="2"/>
  <c r="AD5" i="2" s="1"/>
  <c r="AA5" i="2"/>
  <c r="AE5" i="2" s="1"/>
  <c r="X6" i="2"/>
  <c r="Y6" i="2"/>
  <c r="Z6" i="2"/>
  <c r="AD6" i="2" s="1"/>
  <c r="AA6" i="2"/>
  <c r="X7" i="2"/>
  <c r="Y7" i="2"/>
  <c r="Z7" i="2"/>
  <c r="AA7" i="2"/>
  <c r="X8" i="2"/>
  <c r="Y8" i="2"/>
  <c r="Z8" i="2"/>
  <c r="AD8" i="2" s="1"/>
  <c r="AA8" i="2"/>
  <c r="AE8" i="2" s="1"/>
  <c r="X9" i="2"/>
  <c r="Y9" i="2"/>
  <c r="Z9" i="2"/>
  <c r="AA9" i="2"/>
  <c r="AE9" i="2" s="1"/>
  <c r="X10" i="2"/>
  <c r="Y10" i="2"/>
  <c r="Z10" i="2"/>
  <c r="AD10" i="2" s="1"/>
  <c r="AA10" i="2"/>
  <c r="X11" i="2"/>
  <c r="Y11" i="2"/>
  <c r="Z11" i="2"/>
  <c r="AA11" i="2"/>
  <c r="X12" i="2"/>
  <c r="Y12" i="2"/>
  <c r="Z12" i="2"/>
  <c r="AA12" i="2"/>
  <c r="AE12" i="2" s="1"/>
  <c r="X13" i="2"/>
  <c r="Y13" i="2"/>
  <c r="Z13" i="2"/>
  <c r="AA13" i="2"/>
  <c r="X14" i="2"/>
  <c r="Y14" i="2"/>
  <c r="Z14" i="2"/>
  <c r="AD14" i="2" s="1"/>
  <c r="AA14" i="2"/>
  <c r="X15" i="2"/>
  <c r="Y15" i="2"/>
  <c r="Z15" i="2"/>
  <c r="AA15" i="2"/>
  <c r="X16" i="2"/>
  <c r="Y16" i="2"/>
  <c r="Z16" i="2"/>
  <c r="AD16" i="2" s="1"/>
  <c r="AA16" i="2"/>
  <c r="X17" i="2"/>
  <c r="Y17" i="2"/>
  <c r="Z17" i="2"/>
  <c r="AA17" i="2"/>
  <c r="X18" i="2"/>
  <c r="Y18" i="2"/>
  <c r="Z18" i="2"/>
  <c r="AD18" i="2" s="1"/>
  <c r="AA18" i="2"/>
  <c r="X19" i="2"/>
  <c r="Y19" i="2"/>
  <c r="Z19" i="2"/>
  <c r="AA19" i="2"/>
  <c r="X20" i="2"/>
  <c r="Y20" i="2"/>
  <c r="Z20" i="2"/>
  <c r="AD20" i="2" s="1"/>
  <c r="AA20" i="2"/>
  <c r="X21" i="2"/>
  <c r="Y21" i="2"/>
  <c r="Z21" i="2"/>
  <c r="AA21" i="2"/>
  <c r="X22" i="2"/>
  <c r="Y22" i="2"/>
  <c r="Z22" i="2"/>
  <c r="AD22" i="2" s="1"/>
  <c r="AA22" i="2"/>
  <c r="X23" i="2"/>
  <c r="Y23" i="2"/>
  <c r="Z23" i="2"/>
  <c r="AA23" i="2"/>
  <c r="G34" i="1"/>
  <c r="F22" i="1"/>
  <c r="AL3" i="1"/>
  <c r="AL4" i="1"/>
  <c r="AL5" i="1"/>
  <c r="AL6" i="1"/>
  <c r="AL7" i="1"/>
  <c r="AL8" i="1"/>
  <c r="AL9" i="1"/>
  <c r="AL10" i="1"/>
  <c r="AL11" i="1"/>
  <c r="AL12" i="1"/>
  <c r="AL13" i="1"/>
  <c r="AL14" i="1"/>
  <c r="AL15" i="1"/>
  <c r="AL16" i="1"/>
  <c r="AL17" i="1"/>
  <c r="AL18" i="1"/>
  <c r="AL19" i="1"/>
  <c r="AL20" i="1"/>
  <c r="AK20" i="1"/>
  <c r="AJ20" i="1"/>
  <c r="AI20" i="1"/>
  <c r="AH20" i="1"/>
  <c r="AG20" i="1"/>
  <c r="AF20" i="1"/>
  <c r="AE20" i="1"/>
  <c r="AD20" i="1"/>
  <c r="AC20" i="1"/>
  <c r="AB20" i="1"/>
  <c r="AK19" i="1"/>
  <c r="AJ19" i="1"/>
  <c r="AI19" i="1"/>
  <c r="AH19" i="1"/>
  <c r="AG19" i="1"/>
  <c r="AF19" i="1"/>
  <c r="AE19" i="1"/>
  <c r="AD19" i="1"/>
  <c r="AC19" i="1"/>
  <c r="AB19" i="1"/>
  <c r="AK18" i="1"/>
  <c r="AJ18" i="1"/>
  <c r="AI18" i="1"/>
  <c r="AH18" i="1"/>
  <c r="AG18" i="1"/>
  <c r="AF18" i="1"/>
  <c r="AE18" i="1"/>
  <c r="AD18" i="1"/>
  <c r="AC18" i="1"/>
  <c r="AB18" i="1"/>
  <c r="AK17" i="1"/>
  <c r="AJ17" i="1"/>
  <c r="AI17" i="1"/>
  <c r="AH17" i="1"/>
  <c r="AG17" i="1"/>
  <c r="AF17" i="1"/>
  <c r="AE17" i="1"/>
  <c r="AD17" i="1"/>
  <c r="AC17" i="1"/>
  <c r="AB17" i="1"/>
  <c r="AK16" i="1"/>
  <c r="AJ16" i="1"/>
  <c r="AI16" i="1"/>
  <c r="AH16" i="1"/>
  <c r="AG16" i="1"/>
  <c r="AF16" i="1"/>
  <c r="AE16" i="1"/>
  <c r="AD16" i="1"/>
  <c r="AC16" i="1"/>
  <c r="AB16" i="1"/>
  <c r="AK15" i="1"/>
  <c r="AJ15" i="1"/>
  <c r="AI15" i="1"/>
  <c r="AH15" i="1"/>
  <c r="AG15" i="1"/>
  <c r="AF15" i="1"/>
  <c r="AE15" i="1"/>
  <c r="AD15" i="1"/>
  <c r="AC15" i="1"/>
  <c r="AB15" i="1"/>
  <c r="AK14" i="1"/>
  <c r="AJ14" i="1"/>
  <c r="AI14" i="1"/>
  <c r="AH14" i="1"/>
  <c r="AG14" i="1"/>
  <c r="AF14" i="1"/>
  <c r="AE14" i="1"/>
  <c r="AD14" i="1"/>
  <c r="AC14" i="1"/>
  <c r="AB14" i="1"/>
  <c r="AK13" i="1"/>
  <c r="AJ13" i="1"/>
  <c r="AI13" i="1"/>
  <c r="AH13" i="1"/>
  <c r="AG13" i="1"/>
  <c r="AF13" i="1"/>
  <c r="AE13" i="1"/>
  <c r="AD13" i="1"/>
  <c r="AC13" i="1"/>
  <c r="AB13" i="1"/>
  <c r="AK12" i="1"/>
  <c r="AJ12" i="1"/>
  <c r="AI12" i="1"/>
  <c r="AH12" i="1"/>
  <c r="AG12" i="1"/>
  <c r="AF12" i="1"/>
  <c r="AE12" i="1"/>
  <c r="AD12" i="1"/>
  <c r="AC12" i="1"/>
  <c r="AB12" i="1"/>
  <c r="AK11" i="1"/>
  <c r="AJ11" i="1"/>
  <c r="AI11" i="1"/>
  <c r="AH11" i="1"/>
  <c r="AG11" i="1"/>
  <c r="AF11" i="1"/>
  <c r="AE11" i="1"/>
  <c r="AD11" i="1"/>
  <c r="AC11" i="1"/>
  <c r="AB11" i="1"/>
  <c r="AK10" i="1"/>
  <c r="AJ10" i="1"/>
  <c r="AI10" i="1"/>
  <c r="AH10" i="1"/>
  <c r="AG10" i="1"/>
  <c r="AF10" i="1"/>
  <c r="AE10" i="1"/>
  <c r="AD10" i="1"/>
  <c r="AC10" i="1"/>
  <c r="AB10" i="1"/>
  <c r="AK9" i="1"/>
  <c r="AJ9" i="1"/>
  <c r="AI9" i="1"/>
  <c r="AH9" i="1"/>
  <c r="AG9" i="1"/>
  <c r="AF9" i="1"/>
  <c r="AE9" i="1"/>
  <c r="AD9" i="1"/>
  <c r="AC9" i="1"/>
  <c r="AB9" i="1"/>
  <c r="AK8" i="1"/>
  <c r="AJ8" i="1"/>
  <c r="AI8" i="1"/>
  <c r="AH8" i="1"/>
  <c r="AG8" i="1"/>
  <c r="AF8" i="1"/>
  <c r="AE8" i="1"/>
  <c r="AD8" i="1"/>
  <c r="AC8" i="1"/>
  <c r="AB8" i="1"/>
  <c r="AK7" i="1"/>
  <c r="AJ7" i="1"/>
  <c r="AI7" i="1"/>
  <c r="AH7" i="1"/>
  <c r="AG7" i="1"/>
  <c r="AF7" i="1"/>
  <c r="AE7" i="1"/>
  <c r="AD7" i="1"/>
  <c r="AC7" i="1"/>
  <c r="AB7" i="1"/>
  <c r="AK6" i="1"/>
  <c r="AJ6" i="1"/>
  <c r="AI6" i="1"/>
  <c r="AH6" i="1"/>
  <c r="AG6" i="1"/>
  <c r="AF6" i="1"/>
  <c r="AE6" i="1"/>
  <c r="AD6" i="1"/>
  <c r="AC6" i="1"/>
  <c r="AB6" i="1"/>
  <c r="AK5" i="1"/>
  <c r="AJ5" i="1"/>
  <c r="AI5" i="1"/>
  <c r="AH5" i="1"/>
  <c r="AG5" i="1"/>
  <c r="AF5" i="1"/>
  <c r="AE5" i="1"/>
  <c r="AD5" i="1"/>
  <c r="AC5" i="1"/>
  <c r="AB5" i="1"/>
  <c r="AK4" i="1"/>
  <c r="AJ4" i="1"/>
  <c r="AI4" i="1"/>
  <c r="AH4" i="1"/>
  <c r="AG4" i="1"/>
  <c r="AF4" i="1"/>
  <c r="AE4" i="1"/>
  <c r="AD4" i="1"/>
  <c r="AC4" i="1"/>
  <c r="AB4" i="1"/>
  <c r="AK3" i="1"/>
  <c r="AJ3" i="1"/>
  <c r="AI3" i="1"/>
  <c r="AH3" i="1"/>
  <c r="AG3" i="1"/>
  <c r="AF3" i="1"/>
  <c r="AE3" i="1"/>
  <c r="AD3" i="1"/>
  <c r="AC3" i="1"/>
  <c r="AB3" i="1"/>
  <c r="AF2" i="1"/>
  <c r="AG24" i="3"/>
  <c r="AI23" i="3"/>
  <c r="AJ22" i="3"/>
  <c r="AI22" i="3"/>
  <c r="AK21" i="3"/>
  <c r="AI21" i="3"/>
  <c r="AG21" i="3"/>
  <c r="AF21" i="3"/>
  <c r="AG18" i="3"/>
  <c r="AG17" i="3"/>
  <c r="AI16" i="3"/>
  <c r="AH13" i="3"/>
  <c r="AF10" i="3"/>
  <c r="AG9" i="3"/>
  <c r="AI6" i="3"/>
  <c r="AI5" i="3"/>
  <c r="AF4" i="3"/>
  <c r="AF3" i="3"/>
  <c r="AK2" i="3"/>
  <c r="AI2" i="3"/>
  <c r="AG2" i="3"/>
  <c r="AF2" i="3"/>
  <c r="M26" i="2" l="1"/>
  <c r="I31" i="2"/>
  <c r="F36" i="2"/>
  <c r="O32" i="2"/>
  <c r="F32" i="2"/>
  <c r="P37" i="2"/>
  <c r="M33" i="2"/>
  <c r="Q31" i="2"/>
  <c r="H37" i="2"/>
  <c r="M31" i="2"/>
  <c r="M38" i="2"/>
  <c r="R41" i="2"/>
  <c r="N41" i="2"/>
  <c r="J41" i="2"/>
  <c r="N26" i="2"/>
  <c r="I29" i="2"/>
  <c r="Q29" i="2"/>
  <c r="K30" i="2"/>
  <c r="P30" i="2"/>
  <c r="H33" i="2"/>
  <c r="P33" i="2"/>
  <c r="K34" i="2"/>
  <c r="R34" i="2"/>
  <c r="I37" i="2"/>
  <c r="Q37" i="2"/>
  <c r="N38" i="2"/>
  <c r="F43" i="2"/>
  <c r="F35" i="2"/>
  <c r="F31" i="2"/>
  <c r="Q41" i="2"/>
  <c r="M41" i="2"/>
  <c r="I41" i="2"/>
  <c r="P31" i="2"/>
  <c r="L31" i="2"/>
  <c r="J34" i="2"/>
  <c r="Q34" i="2"/>
  <c r="I26" i="2"/>
  <c r="Q26" i="2"/>
  <c r="J29" i="2"/>
  <c r="R29" i="2"/>
  <c r="L30" i="2"/>
  <c r="R30" i="2"/>
  <c r="I33" i="2"/>
  <c r="Q33" i="2"/>
  <c r="M34" i="2"/>
  <c r="K36" i="2"/>
  <c r="L37" i="2"/>
  <c r="I38" i="2"/>
  <c r="Q38" i="2"/>
  <c r="F29" i="2"/>
  <c r="F38" i="2"/>
  <c r="F34" i="2"/>
  <c r="F30" i="2"/>
  <c r="P41" i="2"/>
  <c r="L41" i="2"/>
  <c r="H31" i="2"/>
  <c r="O31" i="2"/>
  <c r="K31" i="2"/>
  <c r="N29" i="2"/>
  <c r="J30" i="2"/>
  <c r="O30" i="2"/>
  <c r="J26" i="2"/>
  <c r="R26" i="2"/>
  <c r="M29" i="2"/>
  <c r="H30" i="2"/>
  <c r="N30" i="2"/>
  <c r="K32" i="2"/>
  <c r="L33" i="2"/>
  <c r="I34" i="2"/>
  <c r="N34" i="2"/>
  <c r="O36" i="2"/>
  <c r="M37" i="2"/>
  <c r="J38" i="2"/>
  <c r="R38" i="2"/>
  <c r="F41" i="2"/>
  <c r="F37" i="2"/>
  <c r="F33" i="2"/>
  <c r="H41" i="2"/>
  <c r="O41" i="2"/>
  <c r="R31" i="2"/>
  <c r="N31" i="2"/>
  <c r="E40" i="2"/>
  <c r="H32" i="2"/>
  <c r="P32" i="2"/>
  <c r="O35" i="2"/>
  <c r="L36" i="2"/>
  <c r="P36" i="2"/>
  <c r="O29" i="2"/>
  <c r="I32" i="2"/>
  <c r="M32" i="2"/>
  <c r="Q32" i="2"/>
  <c r="J33" i="2"/>
  <c r="N33" i="2"/>
  <c r="R33" i="2"/>
  <c r="O34" i="2"/>
  <c r="H35" i="2"/>
  <c r="L35" i="2"/>
  <c r="P35" i="2"/>
  <c r="I36" i="2"/>
  <c r="M36" i="2"/>
  <c r="Q36" i="2"/>
  <c r="J37" i="2"/>
  <c r="N37" i="2"/>
  <c r="R37" i="2"/>
  <c r="K38" i="2"/>
  <c r="O38" i="2"/>
  <c r="E39" i="2"/>
  <c r="G39" i="2"/>
  <c r="L39" i="2" s="1"/>
  <c r="J35" i="2"/>
  <c r="N35" i="2"/>
  <c r="R35" i="2"/>
  <c r="G40" i="2"/>
  <c r="F40" i="2" s="1"/>
  <c r="L32" i="2"/>
  <c r="K35" i="2"/>
  <c r="H36" i="2"/>
  <c r="O39" i="2"/>
  <c r="K26" i="2"/>
  <c r="O26" i="2"/>
  <c r="K29" i="2"/>
  <c r="E38" i="2"/>
  <c r="H26" i="2"/>
  <c r="L26" i="2"/>
  <c r="P26" i="2"/>
  <c r="H29" i="2"/>
  <c r="L29" i="2"/>
  <c r="I30" i="2"/>
  <c r="M30" i="2"/>
  <c r="J32" i="2"/>
  <c r="N32" i="2"/>
  <c r="K33" i="2"/>
  <c r="H34" i="2"/>
  <c r="L34" i="2"/>
  <c r="I35" i="2"/>
  <c r="M35" i="2"/>
  <c r="J36" i="2"/>
  <c r="N36" i="2"/>
  <c r="K37" i="2"/>
  <c r="H38" i="2"/>
  <c r="L38" i="2"/>
  <c r="H42" i="2"/>
  <c r="L42" i="2"/>
  <c r="P42" i="2"/>
  <c r="H43" i="2"/>
  <c r="L43" i="2"/>
  <c r="P43" i="2"/>
  <c r="K42" i="2"/>
  <c r="O42" i="2"/>
  <c r="O43" i="2"/>
  <c r="I42" i="2"/>
  <c r="M42" i="2"/>
  <c r="Q42" i="2"/>
  <c r="I43" i="2"/>
  <c r="M43" i="2"/>
  <c r="Q43" i="2"/>
  <c r="K43" i="2"/>
  <c r="J42" i="2"/>
  <c r="N42" i="2"/>
  <c r="R42" i="2"/>
  <c r="J43" i="2"/>
  <c r="N43" i="2"/>
  <c r="AI23" i="2"/>
  <c r="AG21" i="2"/>
  <c r="AG20" i="2"/>
  <c r="AH17" i="2"/>
  <c r="AG13" i="2"/>
  <c r="AG12" i="2"/>
  <c r="AH9" i="2"/>
  <c r="AG5" i="2"/>
  <c r="AG4" i="2"/>
  <c r="AH21" i="2"/>
  <c r="AH13" i="2"/>
  <c r="AI16" i="2"/>
  <c r="AI15" i="2"/>
  <c r="AF19" i="2"/>
  <c r="AF11" i="2"/>
  <c r="AF3" i="2"/>
  <c r="AD12" i="2"/>
  <c r="AD4" i="2"/>
  <c r="AF18" i="2"/>
  <c r="AF10" i="2"/>
  <c r="AI7" i="2"/>
  <c r="AJ2" i="2"/>
  <c r="AE21" i="2"/>
  <c r="AE17" i="2"/>
  <c r="AE13" i="2"/>
  <c r="AE7" i="2"/>
  <c r="AH14" i="2"/>
  <c r="AI20" i="2"/>
  <c r="AI4" i="2"/>
  <c r="AI21" i="2"/>
  <c r="AI18" i="2"/>
  <c r="AI17" i="2"/>
  <c r="AI14" i="2"/>
  <c r="AI13" i="2"/>
  <c r="AI10" i="2"/>
  <c r="AI9" i="2"/>
  <c r="AI6" i="2"/>
  <c r="AD23" i="2"/>
  <c r="AD21" i="2"/>
  <c r="AD19" i="2"/>
  <c r="AD17" i="2"/>
  <c r="AD15" i="2"/>
  <c r="AD13" i="2"/>
  <c r="AD11" i="2"/>
  <c r="AD9" i="2"/>
  <c r="AD7" i="2"/>
  <c r="AD3" i="2"/>
  <c r="AF23" i="2"/>
  <c r="AG17" i="2"/>
  <c r="AF15" i="2"/>
  <c r="AG9" i="2"/>
  <c r="AF7" i="2"/>
  <c r="AH5" i="2"/>
  <c r="AI19" i="2"/>
  <c r="AI11" i="2"/>
  <c r="AI3" i="2"/>
  <c r="AE23" i="2"/>
  <c r="AE19" i="2"/>
  <c r="AE15" i="2"/>
  <c r="AE11" i="2"/>
  <c r="AE3" i="2"/>
  <c r="AH22" i="2"/>
  <c r="AH6" i="2"/>
  <c r="AI12" i="2"/>
  <c r="AI22" i="2"/>
  <c r="AI5" i="2"/>
  <c r="AH23" i="2"/>
  <c r="AJ22" i="2"/>
  <c r="AJ21" i="2"/>
  <c r="AJ20" i="2"/>
  <c r="AH19" i="2"/>
  <c r="AJ18" i="2"/>
  <c r="AJ17" i="2"/>
  <c r="AJ16" i="2"/>
  <c r="AH15" i="2"/>
  <c r="AJ14" i="2"/>
  <c r="AJ13" i="2"/>
  <c r="AJ12" i="2"/>
  <c r="AH11" i="2"/>
  <c r="AJ10" i="2"/>
  <c r="AJ9" i="2"/>
  <c r="AJ8" i="2"/>
  <c r="AH7" i="2"/>
  <c r="AJ6" i="2"/>
  <c r="AJ5" i="2"/>
  <c r="AJ4" i="2"/>
  <c r="AH3" i="2"/>
  <c r="AE22" i="2"/>
  <c r="AE20" i="2"/>
  <c r="AE18" i="2"/>
  <c r="AE16" i="2"/>
  <c r="AE14" i="2"/>
  <c r="AE10" i="2"/>
  <c r="AE6" i="2"/>
  <c r="AF2" i="2"/>
  <c r="AF22" i="2"/>
  <c r="AG16" i="2"/>
  <c r="AF14" i="2"/>
  <c r="AG8" i="2"/>
  <c r="AF6" i="2"/>
  <c r="AH18" i="2"/>
  <c r="AH10" i="2"/>
  <c r="AI2" i="2"/>
  <c r="AI8" i="2"/>
  <c r="AC23" i="2"/>
  <c r="AC22" i="2"/>
  <c r="AC21" i="2"/>
  <c r="AC20" i="2"/>
  <c r="AC19" i="2"/>
  <c r="AC18" i="2"/>
  <c r="AC17" i="2"/>
  <c r="AC16" i="2"/>
  <c r="AC15" i="2"/>
  <c r="AC14" i="2"/>
  <c r="AC13" i="2"/>
  <c r="AC12" i="2"/>
  <c r="AC11" i="2"/>
  <c r="AC10" i="2"/>
  <c r="AC9" i="2"/>
  <c r="AC8" i="2"/>
  <c r="AC7" i="2"/>
  <c r="AC6" i="2"/>
  <c r="AC5" i="2"/>
  <c r="AC4" i="2"/>
  <c r="AC3" i="2"/>
  <c r="AG2" i="2"/>
  <c r="AG22" i="2"/>
  <c r="AF20" i="2"/>
  <c r="AG18" i="2"/>
  <c r="AF16" i="2"/>
  <c r="AG14" i="2"/>
  <c r="AF12" i="2"/>
  <c r="AG10" i="2"/>
  <c r="AF8" i="2"/>
  <c r="AG6" i="2"/>
  <c r="AF4" i="2"/>
  <c r="AH2" i="2"/>
  <c r="AH20" i="2"/>
  <c r="AH16" i="2"/>
  <c r="AH12" i="2"/>
  <c r="AH8" i="2"/>
  <c r="AH4" i="2"/>
  <c r="AJ23" i="2"/>
  <c r="AJ19" i="2"/>
  <c r="AJ15" i="2"/>
  <c r="AJ11" i="2"/>
  <c r="AJ7" i="2"/>
  <c r="AJ3" i="2"/>
  <c r="AB23" i="2"/>
  <c r="AB22" i="2"/>
  <c r="AB21" i="2"/>
  <c r="AB20" i="2"/>
  <c r="AB19" i="2"/>
  <c r="AB18" i="2"/>
  <c r="AB17" i="2"/>
  <c r="AB16" i="2"/>
  <c r="AB15" i="2"/>
  <c r="AB14" i="2"/>
  <c r="AB13" i="2"/>
  <c r="AB12" i="2"/>
  <c r="AB11" i="2"/>
  <c r="AB10" i="2"/>
  <c r="AB9" i="2"/>
  <c r="AB8" i="2"/>
  <c r="AB7" i="2"/>
  <c r="AB6" i="2"/>
  <c r="AB5" i="2"/>
  <c r="AB4" i="2"/>
  <c r="AB3" i="2"/>
  <c r="AG23" i="2"/>
  <c r="AF21" i="2"/>
  <c r="AG19" i="2"/>
  <c r="AF17" i="2"/>
  <c r="AG15" i="2"/>
  <c r="AF13" i="2"/>
  <c r="AG11" i="2"/>
  <c r="AF9" i="2"/>
  <c r="AG7" i="2"/>
  <c r="AF5" i="2"/>
  <c r="AG3" i="2"/>
  <c r="AF22" i="1"/>
  <c r="E51" i="1" s="1"/>
  <c r="AF21" i="1"/>
  <c r="G51" i="1" s="1"/>
  <c r="F51" i="1" s="1"/>
  <c r="G39" i="1"/>
  <c r="I39" i="1" s="1"/>
  <c r="G38" i="1"/>
  <c r="K38" i="1" s="1"/>
  <c r="K34" i="1"/>
  <c r="E40" i="1"/>
  <c r="E39" i="1"/>
  <c r="E38" i="1"/>
  <c r="E34" i="1"/>
  <c r="E44" i="3"/>
  <c r="E43" i="3"/>
  <c r="E42" i="3"/>
  <c r="E38" i="3"/>
  <c r="S2" i="1"/>
  <c r="T2" i="1"/>
  <c r="U2" i="1"/>
  <c r="S3" i="1"/>
  <c r="T3" i="1"/>
  <c r="U3" i="1"/>
  <c r="S4" i="1"/>
  <c r="T4" i="1"/>
  <c r="U4" i="1"/>
  <c r="S5" i="1"/>
  <c r="T5" i="1"/>
  <c r="U5" i="1"/>
  <c r="S6" i="1"/>
  <c r="T6" i="1"/>
  <c r="U6" i="1"/>
  <c r="S7" i="1"/>
  <c r="T7" i="1"/>
  <c r="U7" i="1"/>
  <c r="S8" i="1"/>
  <c r="T8" i="1"/>
  <c r="U8" i="1"/>
  <c r="S9" i="1"/>
  <c r="T9" i="1"/>
  <c r="U9" i="1"/>
  <c r="S10" i="1"/>
  <c r="T10" i="1"/>
  <c r="U10" i="1"/>
  <c r="S11" i="1"/>
  <c r="T11" i="1"/>
  <c r="U11" i="1"/>
  <c r="S12" i="1"/>
  <c r="T12" i="1"/>
  <c r="U12" i="1"/>
  <c r="S13" i="1"/>
  <c r="T13" i="1"/>
  <c r="U13" i="1"/>
  <c r="S14" i="1"/>
  <c r="T14" i="1"/>
  <c r="U14" i="1"/>
  <c r="S15" i="1"/>
  <c r="T15" i="1"/>
  <c r="U15" i="1"/>
  <c r="S16" i="1"/>
  <c r="T16" i="1"/>
  <c r="U16" i="1"/>
  <c r="S17" i="1"/>
  <c r="T17" i="1"/>
  <c r="U17" i="1"/>
  <c r="S18" i="1"/>
  <c r="T18" i="1"/>
  <c r="U18" i="1"/>
  <c r="S19" i="1"/>
  <c r="T19" i="1"/>
  <c r="U19" i="1"/>
  <c r="S20" i="1"/>
  <c r="T20" i="1"/>
  <c r="U20" i="1"/>
  <c r="V2" i="1"/>
  <c r="V3" i="1"/>
  <c r="V4" i="1"/>
  <c r="V5" i="1"/>
  <c r="V6" i="1"/>
  <c r="V7" i="1"/>
  <c r="V8" i="1"/>
  <c r="V9" i="1"/>
  <c r="V10" i="1"/>
  <c r="V11" i="1"/>
  <c r="V12" i="1"/>
  <c r="V13" i="1"/>
  <c r="V14" i="1"/>
  <c r="V15" i="1"/>
  <c r="V16" i="1"/>
  <c r="V17" i="1"/>
  <c r="V18" i="1"/>
  <c r="V19" i="1"/>
  <c r="V20" i="1"/>
  <c r="W2" i="1"/>
  <c r="W3" i="1"/>
  <c r="W4" i="1"/>
  <c r="W5" i="1"/>
  <c r="W6" i="1"/>
  <c r="W7" i="1"/>
  <c r="W9" i="1"/>
  <c r="W10" i="1"/>
  <c r="W11" i="1"/>
  <c r="W12" i="1"/>
  <c r="W13" i="1"/>
  <c r="W14" i="1"/>
  <c r="W15" i="1"/>
  <c r="W16" i="1"/>
  <c r="W17" i="1"/>
  <c r="W18" i="1"/>
  <c r="W19" i="1"/>
  <c r="W20" i="1"/>
  <c r="S2" i="3"/>
  <c r="T2" i="3"/>
  <c r="U2" i="3"/>
  <c r="S3" i="3"/>
  <c r="T3" i="3"/>
  <c r="U3" i="3"/>
  <c r="S4" i="3"/>
  <c r="T4" i="3"/>
  <c r="U4" i="3"/>
  <c r="S5" i="3"/>
  <c r="T5" i="3"/>
  <c r="U5" i="3"/>
  <c r="S6" i="3"/>
  <c r="T6" i="3"/>
  <c r="U6" i="3"/>
  <c r="S7" i="3"/>
  <c r="T7" i="3"/>
  <c r="U7" i="3"/>
  <c r="S8" i="3"/>
  <c r="T8" i="3"/>
  <c r="U8" i="3"/>
  <c r="S9" i="3"/>
  <c r="T9" i="3"/>
  <c r="U9" i="3"/>
  <c r="S10" i="3"/>
  <c r="T10" i="3"/>
  <c r="U10" i="3"/>
  <c r="S11" i="3"/>
  <c r="T11" i="3"/>
  <c r="U11" i="3"/>
  <c r="S12" i="3"/>
  <c r="T12" i="3"/>
  <c r="U12" i="3"/>
  <c r="S13" i="3"/>
  <c r="T13" i="3"/>
  <c r="U13" i="3"/>
  <c r="S14" i="3"/>
  <c r="T14" i="3"/>
  <c r="U14" i="3"/>
  <c r="S15" i="3"/>
  <c r="T15" i="3"/>
  <c r="U15" i="3"/>
  <c r="S16" i="3"/>
  <c r="T16" i="3"/>
  <c r="U16" i="3"/>
  <c r="S17" i="3"/>
  <c r="T17" i="3"/>
  <c r="U17" i="3"/>
  <c r="S18" i="3"/>
  <c r="T18" i="3"/>
  <c r="U18" i="3"/>
  <c r="S19" i="3"/>
  <c r="T19" i="3"/>
  <c r="U19" i="3"/>
  <c r="S20" i="3"/>
  <c r="T20" i="3"/>
  <c r="U20" i="3"/>
  <c r="S21" i="3"/>
  <c r="T21" i="3"/>
  <c r="U21" i="3"/>
  <c r="S22" i="3"/>
  <c r="T22" i="3"/>
  <c r="U22" i="3"/>
  <c r="S23" i="3"/>
  <c r="T23" i="3"/>
  <c r="U23" i="3"/>
  <c r="S24" i="3"/>
  <c r="T24" i="3"/>
  <c r="U24" i="3"/>
  <c r="V2" i="3"/>
  <c r="V3" i="3"/>
  <c r="V4" i="3"/>
  <c r="V5" i="3"/>
  <c r="V6" i="3"/>
  <c r="V7" i="3"/>
  <c r="V8" i="3"/>
  <c r="V9" i="3"/>
  <c r="V10" i="3"/>
  <c r="V11" i="3"/>
  <c r="V12" i="3"/>
  <c r="V13" i="3"/>
  <c r="V14" i="3"/>
  <c r="V15" i="3"/>
  <c r="V16" i="3"/>
  <c r="V17" i="3"/>
  <c r="V18" i="3"/>
  <c r="V19" i="3"/>
  <c r="V20" i="3"/>
  <c r="V21" i="3"/>
  <c r="V22" i="3"/>
  <c r="V23" i="3"/>
  <c r="V24" i="3"/>
  <c r="W2" i="3"/>
  <c r="W3" i="3"/>
  <c r="W4" i="3"/>
  <c r="W5" i="3"/>
  <c r="W6" i="3"/>
  <c r="W7" i="3"/>
  <c r="W8" i="3"/>
  <c r="W9" i="3"/>
  <c r="W10" i="3"/>
  <c r="W11" i="3"/>
  <c r="W12" i="3"/>
  <c r="W13" i="3"/>
  <c r="W14" i="3"/>
  <c r="W15" i="3"/>
  <c r="W16" i="3"/>
  <c r="W17" i="3"/>
  <c r="W18" i="3"/>
  <c r="W19" i="3"/>
  <c r="W20" i="3"/>
  <c r="W21" i="3"/>
  <c r="W22" i="3"/>
  <c r="W23" i="3"/>
  <c r="W24" i="3"/>
  <c r="Q39" i="2" l="1"/>
  <c r="N39" i="2"/>
  <c r="F39" i="2"/>
  <c r="K39" i="2"/>
  <c r="R40" i="2"/>
  <c r="N40" i="2"/>
  <c r="J40" i="2"/>
  <c r="P40" i="2"/>
  <c r="L40" i="2"/>
  <c r="H40" i="2"/>
  <c r="Q40" i="2"/>
  <c r="M40" i="2"/>
  <c r="I40" i="2"/>
  <c r="O40" i="2"/>
  <c r="K40" i="2"/>
  <c r="J39" i="2"/>
  <c r="M39" i="2"/>
  <c r="AF25" i="2"/>
  <c r="E54" i="2" s="1"/>
  <c r="H39" i="2"/>
  <c r="I39" i="2"/>
  <c r="P39" i="2"/>
  <c r="R39" i="2"/>
  <c r="AC24" i="2"/>
  <c r="G51" i="2" s="1"/>
  <c r="F51" i="2" s="1"/>
  <c r="AI25" i="2"/>
  <c r="E57" i="2" s="1"/>
  <c r="AD24" i="2"/>
  <c r="G52" i="2" s="1"/>
  <c r="F52" i="2" s="1"/>
  <c r="AB24" i="2"/>
  <c r="G50" i="2" s="1"/>
  <c r="F50" i="2" s="1"/>
  <c r="AJ25" i="2"/>
  <c r="E58" i="2" s="1"/>
  <c r="AG25" i="2"/>
  <c r="E55" i="2" s="1"/>
  <c r="AE24" i="2"/>
  <c r="G53" i="2" s="1"/>
  <c r="F53" i="2" s="1"/>
  <c r="AG24" i="2"/>
  <c r="G55" i="2" s="1"/>
  <c r="F55" i="2" s="1"/>
  <c r="AH24" i="2"/>
  <c r="G56" i="2" s="1"/>
  <c r="F56" i="2" s="1"/>
  <c r="AF24" i="2"/>
  <c r="G54" i="2" s="1"/>
  <c r="F54" i="2" s="1"/>
  <c r="AB25" i="2"/>
  <c r="E50" i="2" s="1"/>
  <c r="AC25" i="2"/>
  <c r="E51" i="2" s="1"/>
  <c r="AI24" i="2"/>
  <c r="G57" i="2" s="1"/>
  <c r="F57" i="2" s="1"/>
  <c r="AE25" i="2"/>
  <c r="E53" i="2" s="1"/>
  <c r="AJ24" i="2"/>
  <c r="G58" i="2" s="1"/>
  <c r="F58" i="2" s="1"/>
  <c r="AH25" i="2"/>
  <c r="E56" i="2" s="1"/>
  <c r="AD25" i="2"/>
  <c r="E52" i="2" s="1"/>
  <c r="N34" i="1"/>
  <c r="J34" i="1"/>
  <c r="H38" i="1"/>
  <c r="J38" i="1"/>
  <c r="Q38" i="1"/>
  <c r="I38" i="1"/>
  <c r="M38" i="1"/>
  <c r="R38" i="1"/>
  <c r="N38" i="1"/>
  <c r="R34" i="1"/>
  <c r="E30" i="3"/>
  <c r="E35" i="3"/>
  <c r="E34" i="3"/>
  <c r="E32" i="3"/>
  <c r="E36" i="3"/>
  <c r="E40" i="3"/>
  <c r="E31" i="3"/>
  <c r="E39" i="3"/>
  <c r="E33" i="3"/>
  <c r="E37" i="3"/>
  <c r="E41" i="3"/>
  <c r="P39" i="1"/>
  <c r="L39" i="1"/>
  <c r="O39" i="1"/>
  <c r="K39" i="1"/>
  <c r="Q34" i="1"/>
  <c r="I34" i="1"/>
  <c r="H39" i="1"/>
  <c r="R39" i="1"/>
  <c r="N39" i="1"/>
  <c r="J39" i="1"/>
  <c r="P38" i="1"/>
  <c r="L38" i="1"/>
  <c r="P34" i="1"/>
  <c r="L34" i="1"/>
  <c r="M34" i="1"/>
  <c r="H34" i="1"/>
  <c r="Q39" i="1"/>
  <c r="M39" i="1"/>
  <c r="O38" i="1"/>
  <c r="O34" i="1"/>
  <c r="E32" i="1"/>
  <c r="E27" i="1"/>
  <c r="E33" i="1"/>
  <c r="E37" i="1"/>
  <c r="E29" i="1"/>
  <c r="E28" i="1"/>
  <c r="E30" i="1"/>
  <c r="E26" i="1"/>
  <c r="E31" i="1"/>
  <c r="E36" i="1"/>
  <c r="G36" i="1"/>
  <c r="M36" i="1" s="1"/>
  <c r="E35" i="1"/>
  <c r="G33" i="1"/>
  <c r="F33" i="1" s="1"/>
  <c r="G32" i="1"/>
  <c r="F32" i="1" s="1"/>
  <c r="G30" i="1"/>
  <c r="F30" i="1" s="1"/>
  <c r="G28" i="1"/>
  <c r="G27" i="1"/>
  <c r="F39" i="1"/>
  <c r="F38" i="1"/>
  <c r="G24" i="3"/>
  <c r="F24" i="3" s="1"/>
  <c r="G23" i="3"/>
  <c r="G22" i="3"/>
  <c r="F22" i="3" s="1"/>
  <c r="G21" i="3"/>
  <c r="G20" i="3"/>
  <c r="G19" i="3"/>
  <c r="G18" i="3"/>
  <c r="G17" i="3"/>
  <c r="G16" i="3"/>
  <c r="F16" i="3" s="1"/>
  <c r="G15" i="3"/>
  <c r="G14" i="3"/>
  <c r="G13" i="3"/>
  <c r="G12" i="3"/>
  <c r="G11" i="3"/>
  <c r="G10" i="3"/>
  <c r="G9" i="3"/>
  <c r="G8" i="3"/>
  <c r="G7" i="3"/>
  <c r="G6" i="3"/>
  <c r="G5" i="3"/>
  <c r="G4" i="3"/>
  <c r="G3" i="3"/>
  <c r="G2" i="3"/>
  <c r="F34" i="1"/>
  <c r="F3" i="1"/>
  <c r="F4" i="1"/>
  <c r="F5" i="1"/>
  <c r="F6" i="1"/>
  <c r="F7" i="1"/>
  <c r="F8" i="1"/>
  <c r="F9" i="1"/>
  <c r="F10" i="1"/>
  <c r="F11" i="1"/>
  <c r="F12" i="1"/>
  <c r="F13" i="1"/>
  <c r="F14" i="1"/>
  <c r="F15" i="1"/>
  <c r="F16" i="1"/>
  <c r="F17" i="1"/>
  <c r="F18" i="1"/>
  <c r="F19" i="1"/>
  <c r="F20" i="1"/>
  <c r="F26" i="3"/>
  <c r="G2" i="1"/>
  <c r="AL2" i="1" l="1"/>
  <c r="G35" i="1"/>
  <c r="G37" i="1"/>
  <c r="N37" i="1" s="1"/>
  <c r="AL22" i="1"/>
  <c r="E57" i="1" s="1"/>
  <c r="AL21" i="1"/>
  <c r="G57" i="1" s="1"/>
  <c r="F57" i="1" s="1"/>
  <c r="AB2" i="1"/>
  <c r="AD2" i="1"/>
  <c r="AG2" i="1"/>
  <c r="AI2" i="1"/>
  <c r="AE2" i="1"/>
  <c r="AH2" i="1"/>
  <c r="AC2" i="1"/>
  <c r="AK2" i="1"/>
  <c r="AJ2" i="1"/>
  <c r="H27" i="1"/>
  <c r="F28" i="1"/>
  <c r="G31" i="1"/>
  <c r="L31" i="1" s="1"/>
  <c r="M37" i="1"/>
  <c r="G40" i="1"/>
  <c r="E23" i="1"/>
  <c r="G29" i="1"/>
  <c r="P29" i="1" s="1"/>
  <c r="G26" i="1"/>
  <c r="AE3" i="3"/>
  <c r="AL3" i="3"/>
  <c r="AI3" i="3"/>
  <c r="AG3" i="3"/>
  <c r="AD3" i="3"/>
  <c r="AH3" i="3"/>
  <c r="AK3" i="3"/>
  <c r="AB3" i="3"/>
  <c r="AC3" i="3"/>
  <c r="AJ3" i="3"/>
  <c r="F11" i="3"/>
  <c r="AE11" i="3"/>
  <c r="AL11" i="3"/>
  <c r="AI11" i="3"/>
  <c r="AJ11" i="3"/>
  <c r="AD11" i="3"/>
  <c r="AH11" i="3"/>
  <c r="AC11" i="3"/>
  <c r="AK11" i="3"/>
  <c r="AG11" i="3"/>
  <c r="AB11" i="3"/>
  <c r="AF11" i="3"/>
  <c r="AE23" i="3"/>
  <c r="AL23" i="3"/>
  <c r="AB23" i="3"/>
  <c r="AJ23" i="3"/>
  <c r="AD23" i="3"/>
  <c r="AH23" i="3"/>
  <c r="AF23" i="3"/>
  <c r="AC23" i="3"/>
  <c r="AK23" i="3"/>
  <c r="AG23" i="3"/>
  <c r="AE2" i="3"/>
  <c r="AL2" i="3"/>
  <c r="AB2" i="3"/>
  <c r="AD2" i="3"/>
  <c r="AH2" i="3"/>
  <c r="AC2" i="3"/>
  <c r="AJ2" i="3"/>
  <c r="AE7" i="3"/>
  <c r="AL7" i="3"/>
  <c r="AI7" i="3"/>
  <c r="AB7" i="3"/>
  <c r="AD7" i="3"/>
  <c r="AH7" i="3"/>
  <c r="AC7" i="3"/>
  <c r="AK7" i="3"/>
  <c r="AG7" i="3"/>
  <c r="AJ7" i="3"/>
  <c r="AF7" i="3"/>
  <c r="N47" i="3"/>
  <c r="AE15" i="3"/>
  <c r="AL15" i="3"/>
  <c r="AI15" i="3"/>
  <c r="AJ15" i="3"/>
  <c r="AD15" i="3"/>
  <c r="AH15" i="3"/>
  <c r="AF15" i="3"/>
  <c r="AC15" i="3"/>
  <c r="AK15" i="3"/>
  <c r="AG15" i="3"/>
  <c r="AB15" i="3"/>
  <c r="AE19" i="3"/>
  <c r="AL19" i="3"/>
  <c r="AI19" i="3"/>
  <c r="AD19" i="3"/>
  <c r="AH19" i="3"/>
  <c r="AF19" i="3"/>
  <c r="AC19" i="3"/>
  <c r="AK19" i="3"/>
  <c r="AG19" i="3"/>
  <c r="AB19" i="3"/>
  <c r="AJ19" i="3"/>
  <c r="F4" i="3"/>
  <c r="AE4" i="3"/>
  <c r="AL4" i="3"/>
  <c r="AI4" i="3"/>
  <c r="AG4" i="3"/>
  <c r="AB4" i="3"/>
  <c r="AD4" i="3"/>
  <c r="AH4" i="3"/>
  <c r="AC4" i="3"/>
  <c r="AK4" i="3"/>
  <c r="AJ4" i="3"/>
  <c r="Q45" i="3"/>
  <c r="AE8" i="3"/>
  <c r="AL8" i="3"/>
  <c r="AI8" i="3"/>
  <c r="AD8" i="3"/>
  <c r="AH8" i="3"/>
  <c r="AC8" i="3"/>
  <c r="AK8" i="3"/>
  <c r="AG8" i="3"/>
  <c r="AB8" i="3"/>
  <c r="AJ8" i="3"/>
  <c r="AF8" i="3"/>
  <c r="F12" i="3"/>
  <c r="AE12" i="3"/>
  <c r="AL12" i="3"/>
  <c r="AI12" i="3"/>
  <c r="AB12" i="3"/>
  <c r="AD12" i="3"/>
  <c r="AH12" i="3"/>
  <c r="AF12" i="3"/>
  <c r="AC12" i="3"/>
  <c r="AK12" i="3"/>
  <c r="AG12" i="3"/>
  <c r="AJ12" i="3"/>
  <c r="AE16" i="3"/>
  <c r="AL16" i="3"/>
  <c r="AD16" i="3"/>
  <c r="AH16" i="3"/>
  <c r="AJ16" i="3"/>
  <c r="AC16" i="3"/>
  <c r="AK16" i="3"/>
  <c r="AG16" i="3"/>
  <c r="AB16" i="3"/>
  <c r="AF16" i="3"/>
  <c r="F20" i="3"/>
  <c r="AE20" i="3"/>
  <c r="AL20" i="3"/>
  <c r="AI20" i="3"/>
  <c r="AJ20" i="3"/>
  <c r="AD20" i="3"/>
  <c r="AH20" i="3"/>
  <c r="AF20" i="3"/>
  <c r="AC20" i="3"/>
  <c r="AK20" i="3"/>
  <c r="AG20" i="3"/>
  <c r="AB20" i="3"/>
  <c r="AE24" i="3"/>
  <c r="AL24" i="3"/>
  <c r="AI24" i="3"/>
  <c r="AD24" i="3"/>
  <c r="AH24" i="3"/>
  <c r="AB24" i="3"/>
  <c r="AJ24" i="3"/>
  <c r="AC24" i="3"/>
  <c r="AK24" i="3"/>
  <c r="AF24" i="3"/>
  <c r="F6" i="3"/>
  <c r="AE6" i="3"/>
  <c r="AL6" i="3"/>
  <c r="AD6" i="3"/>
  <c r="AH6" i="3"/>
  <c r="AB6" i="3"/>
  <c r="AC6" i="3"/>
  <c r="AK6" i="3"/>
  <c r="AG6" i="3"/>
  <c r="AJ6" i="3"/>
  <c r="AF6" i="3"/>
  <c r="F10" i="3"/>
  <c r="AE10" i="3"/>
  <c r="AL10" i="3"/>
  <c r="AI10" i="3"/>
  <c r="AD10" i="3"/>
  <c r="AH10" i="3"/>
  <c r="AB10" i="3"/>
  <c r="AJ10" i="3"/>
  <c r="AC10" i="3"/>
  <c r="AK10" i="3"/>
  <c r="AG10" i="3"/>
  <c r="F14" i="3"/>
  <c r="AE14" i="3"/>
  <c r="AL14" i="3"/>
  <c r="AI14" i="3"/>
  <c r="AJ14" i="3"/>
  <c r="AD14" i="3"/>
  <c r="AH14" i="3"/>
  <c r="AB14" i="3"/>
  <c r="AC14" i="3"/>
  <c r="AK14" i="3"/>
  <c r="AG14" i="3"/>
  <c r="AF14" i="3"/>
  <c r="F18" i="3"/>
  <c r="AE18" i="3"/>
  <c r="AL18" i="3"/>
  <c r="AI18" i="3"/>
  <c r="AJ18" i="3"/>
  <c r="AD18" i="3"/>
  <c r="AH18" i="3"/>
  <c r="AC18" i="3"/>
  <c r="AK18" i="3"/>
  <c r="AB18" i="3"/>
  <c r="AF18" i="3"/>
  <c r="AE22" i="3"/>
  <c r="AL22" i="3"/>
  <c r="AF22" i="3"/>
  <c r="AD22" i="3"/>
  <c r="AH22" i="3"/>
  <c r="AC22" i="3"/>
  <c r="AK22" i="3"/>
  <c r="AG22" i="3"/>
  <c r="AB22" i="3"/>
  <c r="AE5" i="3"/>
  <c r="AL5" i="3"/>
  <c r="AG5" i="3"/>
  <c r="AD5" i="3"/>
  <c r="AH5" i="3"/>
  <c r="AK5" i="3"/>
  <c r="AC5" i="3"/>
  <c r="AB5" i="3"/>
  <c r="AF5" i="3"/>
  <c r="AJ5" i="3"/>
  <c r="AE9" i="3"/>
  <c r="AL9" i="3"/>
  <c r="AI9" i="3"/>
  <c r="AB9" i="3"/>
  <c r="AD9" i="3"/>
  <c r="AH9" i="3"/>
  <c r="AC9" i="3"/>
  <c r="AK9" i="3"/>
  <c r="AJ9" i="3"/>
  <c r="AF9" i="3"/>
  <c r="AE13" i="3"/>
  <c r="AL13" i="3"/>
  <c r="AI13" i="3"/>
  <c r="AF13" i="3"/>
  <c r="AD13" i="3"/>
  <c r="AJ13" i="3"/>
  <c r="AC13" i="3"/>
  <c r="AK13" i="3"/>
  <c r="AG13" i="3"/>
  <c r="AB13" i="3"/>
  <c r="AE17" i="3"/>
  <c r="AL17" i="3"/>
  <c r="AI17" i="3"/>
  <c r="AF17" i="3"/>
  <c r="AD17" i="3"/>
  <c r="AH17" i="3"/>
  <c r="AJ17" i="3"/>
  <c r="AC17" i="3"/>
  <c r="AK17" i="3"/>
  <c r="AB17" i="3"/>
  <c r="AE21" i="3"/>
  <c r="AL21" i="3"/>
  <c r="AD21" i="3"/>
  <c r="AH21" i="3"/>
  <c r="AJ21" i="3"/>
  <c r="AC21" i="3"/>
  <c r="AB21" i="3"/>
  <c r="G30" i="3"/>
  <c r="G37" i="3"/>
  <c r="N37" i="3" s="1"/>
  <c r="F8" i="3"/>
  <c r="G39" i="3"/>
  <c r="Q39" i="3" s="1"/>
  <c r="G43" i="3"/>
  <c r="G38" i="3"/>
  <c r="F38" i="3" s="1"/>
  <c r="G35" i="3"/>
  <c r="G32" i="3"/>
  <c r="F32" i="3" s="1"/>
  <c r="F2" i="3"/>
  <c r="F15" i="3"/>
  <c r="G44" i="3"/>
  <c r="G41" i="3"/>
  <c r="L41" i="3" s="1"/>
  <c r="G36" i="3"/>
  <c r="F36" i="3" s="1"/>
  <c r="R48" i="3"/>
  <c r="F5" i="3"/>
  <c r="F9" i="3"/>
  <c r="F17" i="3"/>
  <c r="F21" i="3"/>
  <c r="M45" i="3"/>
  <c r="G31" i="3"/>
  <c r="F31" i="3" s="1"/>
  <c r="Q49" i="3"/>
  <c r="F19" i="3"/>
  <c r="F3" i="3"/>
  <c r="F13" i="3"/>
  <c r="O45" i="3"/>
  <c r="F23" i="3"/>
  <c r="F7" i="3"/>
  <c r="G42" i="3"/>
  <c r="E27" i="3"/>
  <c r="G27" i="3"/>
  <c r="P45" i="3"/>
  <c r="G40" i="3"/>
  <c r="L40" i="3" s="1"/>
  <c r="G34" i="3"/>
  <c r="G33" i="3"/>
  <c r="R45" i="3"/>
  <c r="N45" i="3"/>
  <c r="L45" i="3"/>
  <c r="F36" i="1"/>
  <c r="P36" i="1"/>
  <c r="F27" i="1"/>
  <c r="I37" i="1"/>
  <c r="L37" i="1"/>
  <c r="F37" i="1"/>
  <c r="O36" i="1"/>
  <c r="P37" i="1"/>
  <c r="N30" i="1"/>
  <c r="P32" i="1"/>
  <c r="I27" i="1"/>
  <c r="J36" i="1"/>
  <c r="O27" i="1"/>
  <c r="J27" i="1"/>
  <c r="K30" i="1"/>
  <c r="J33" i="1"/>
  <c r="L36" i="1"/>
  <c r="I30" i="1"/>
  <c r="K33" i="1"/>
  <c r="Q33" i="1"/>
  <c r="K32" i="1"/>
  <c r="N32" i="1"/>
  <c r="O37" i="1"/>
  <c r="I36" i="1"/>
  <c r="J37" i="1"/>
  <c r="R30" i="1"/>
  <c r="L30" i="1"/>
  <c r="N33" i="1"/>
  <c r="Q27" i="1"/>
  <c r="I32" i="1"/>
  <c r="R36" i="1"/>
  <c r="K27" i="1"/>
  <c r="P30" i="1"/>
  <c r="R33" i="1"/>
  <c r="H36" i="1"/>
  <c r="Q30" i="1"/>
  <c r="N36" i="1"/>
  <c r="M33" i="1"/>
  <c r="P33" i="1"/>
  <c r="J32" i="1"/>
  <c r="K37" i="1"/>
  <c r="H37" i="1"/>
  <c r="Q32" i="1"/>
  <c r="R27" i="1"/>
  <c r="K36" i="1"/>
  <c r="H33" i="1"/>
  <c r="M27" i="1"/>
  <c r="I33" i="1"/>
  <c r="L33" i="1"/>
  <c r="Q36" i="1"/>
  <c r="R37" i="1"/>
  <c r="J30" i="1"/>
  <c r="H30" i="1"/>
  <c r="P27" i="1"/>
  <c r="R31" i="1"/>
  <c r="M30" i="1"/>
  <c r="O33" i="1"/>
  <c r="N27" i="1"/>
  <c r="O30" i="1"/>
  <c r="L27" i="1"/>
  <c r="L32" i="1"/>
  <c r="M32" i="1"/>
  <c r="H32" i="1"/>
  <c r="O32" i="1"/>
  <c r="I31" i="1"/>
  <c r="R32" i="1"/>
  <c r="F2" i="1"/>
  <c r="G23" i="1"/>
  <c r="O48" i="3" l="1"/>
  <c r="P48" i="3"/>
  <c r="O37" i="3"/>
  <c r="J37" i="3"/>
  <c r="H37" i="3"/>
  <c r="Q23" i="1"/>
  <c r="P23" i="1"/>
  <c r="O23" i="1"/>
  <c r="R23" i="1"/>
  <c r="N23" i="1"/>
  <c r="J23" i="1"/>
  <c r="M23" i="1"/>
  <c r="I23" i="1"/>
  <c r="L23" i="1"/>
  <c r="H23" i="1"/>
  <c r="K23" i="1"/>
  <c r="I35" i="1"/>
  <c r="H35" i="1"/>
  <c r="J35" i="1"/>
  <c r="Q35" i="1"/>
  <c r="N35" i="1"/>
  <c r="O35" i="1"/>
  <c r="M35" i="1"/>
  <c r="F35" i="1"/>
  <c r="L35" i="1"/>
  <c r="K35" i="1"/>
  <c r="P35" i="1"/>
  <c r="R35" i="1"/>
  <c r="Q37" i="1"/>
  <c r="O31" i="1"/>
  <c r="Q31" i="1"/>
  <c r="F31" i="1"/>
  <c r="M31" i="1"/>
  <c r="H31" i="1"/>
  <c r="K37" i="3"/>
  <c r="F37" i="3"/>
  <c r="P37" i="3"/>
  <c r="R37" i="3"/>
  <c r="Q37" i="3"/>
  <c r="M37" i="3"/>
  <c r="L37" i="3"/>
  <c r="I37" i="3"/>
  <c r="K29" i="1"/>
  <c r="I29" i="1"/>
  <c r="O29" i="1"/>
  <c r="Q29" i="1"/>
  <c r="F29" i="1"/>
  <c r="L29" i="1"/>
  <c r="M29" i="1"/>
  <c r="AH22" i="1"/>
  <c r="E53" i="1" s="1"/>
  <c r="AH21" i="1"/>
  <c r="G53" i="1" s="1"/>
  <c r="F53" i="1" s="1"/>
  <c r="AG22" i="1"/>
  <c r="E52" i="1" s="1"/>
  <c r="AG21" i="1"/>
  <c r="G52" i="1" s="1"/>
  <c r="F52" i="1" s="1"/>
  <c r="AJ22" i="1"/>
  <c r="E55" i="1" s="1"/>
  <c r="AJ21" i="1"/>
  <c r="G55" i="1" s="1"/>
  <c r="F55" i="1" s="1"/>
  <c r="AE22" i="1"/>
  <c r="E50" i="1" s="1"/>
  <c r="AE21" i="1"/>
  <c r="G50" i="1" s="1"/>
  <c r="F50" i="1" s="1"/>
  <c r="AD22" i="1"/>
  <c r="E49" i="1" s="1"/>
  <c r="AD21" i="1"/>
  <c r="AK22" i="1"/>
  <c r="E56" i="1" s="1"/>
  <c r="AK21" i="1"/>
  <c r="G56" i="1" s="1"/>
  <c r="F56" i="1" s="1"/>
  <c r="AI22" i="1"/>
  <c r="E54" i="1" s="1"/>
  <c r="AI21" i="1"/>
  <c r="G54" i="1" s="1"/>
  <c r="F54" i="1" s="1"/>
  <c r="AC22" i="1"/>
  <c r="E48" i="1" s="1"/>
  <c r="AC21" i="1"/>
  <c r="G48" i="1" s="1"/>
  <c r="F48" i="1" s="1"/>
  <c r="AB22" i="1"/>
  <c r="E47" i="1" s="1"/>
  <c r="AB21" i="1"/>
  <c r="N31" i="1"/>
  <c r="P31" i="1"/>
  <c r="J31" i="1"/>
  <c r="O26" i="1"/>
  <c r="K31" i="1"/>
  <c r="M26" i="1"/>
  <c r="J29" i="1"/>
  <c r="M48" i="3"/>
  <c r="J39" i="3"/>
  <c r="F26" i="1"/>
  <c r="K26" i="1"/>
  <c r="I26" i="1"/>
  <c r="F23" i="1"/>
  <c r="P26" i="1"/>
  <c r="J26" i="1"/>
  <c r="H26" i="1"/>
  <c r="N29" i="1"/>
  <c r="L26" i="1"/>
  <c r="N26" i="1"/>
  <c r="Q26" i="1"/>
  <c r="R26" i="1"/>
  <c r="R29" i="1"/>
  <c r="H29" i="1"/>
  <c r="K40" i="1"/>
  <c r="N40" i="1"/>
  <c r="R40" i="1"/>
  <c r="J40" i="1"/>
  <c r="H40" i="1"/>
  <c r="I40" i="1"/>
  <c r="O40" i="1"/>
  <c r="F40" i="1"/>
  <c r="Q40" i="1"/>
  <c r="L40" i="1"/>
  <c r="P40" i="1"/>
  <c r="M40" i="1"/>
  <c r="AG26" i="3"/>
  <c r="E56" i="3" s="1"/>
  <c r="O36" i="3"/>
  <c r="Q48" i="3"/>
  <c r="H39" i="3"/>
  <c r="R36" i="3"/>
  <c r="Q36" i="3"/>
  <c r="N49" i="3"/>
  <c r="AE26" i="3"/>
  <c r="E54" i="3" s="1"/>
  <c r="O47" i="3"/>
  <c r="N46" i="3"/>
  <c r="AD26" i="3"/>
  <c r="E53" i="3" s="1"/>
  <c r="AJ26" i="3"/>
  <c r="E59" i="3" s="1"/>
  <c r="AH26" i="3"/>
  <c r="E57" i="3" s="1"/>
  <c r="AI26" i="3"/>
  <c r="E58" i="3" s="1"/>
  <c r="AK26" i="3"/>
  <c r="E60" i="3" s="1"/>
  <c r="AC26" i="3"/>
  <c r="E52" i="3" s="1"/>
  <c r="AL26" i="3"/>
  <c r="E61" i="3" s="1"/>
  <c r="R31" i="3"/>
  <c r="N41" i="3"/>
  <c r="Q47" i="3"/>
  <c r="AF26" i="3"/>
  <c r="E55" i="3" s="1"/>
  <c r="AB26" i="3"/>
  <c r="E51" i="3" s="1"/>
  <c r="AE25" i="3"/>
  <c r="G54" i="3" s="1"/>
  <c r="AK25" i="3"/>
  <c r="G60" i="3" s="1"/>
  <c r="F60" i="3" s="1"/>
  <c r="AG25" i="3"/>
  <c r="G56" i="3" s="1"/>
  <c r="F56" i="3" s="1"/>
  <c r="AJ25" i="3"/>
  <c r="G59" i="3" s="1"/>
  <c r="F59" i="3" s="1"/>
  <c r="AD25" i="3"/>
  <c r="G53" i="3" s="1"/>
  <c r="AI25" i="3"/>
  <c r="G58" i="3" s="1"/>
  <c r="F58" i="3" s="1"/>
  <c r="AC25" i="3"/>
  <c r="G52" i="3" s="1"/>
  <c r="AB25" i="3"/>
  <c r="G51" i="3" s="1"/>
  <c r="AF25" i="3"/>
  <c r="G55" i="3" s="1"/>
  <c r="F55" i="3" s="1"/>
  <c r="AH25" i="3"/>
  <c r="G57" i="3" s="1"/>
  <c r="F57" i="3" s="1"/>
  <c r="AL25" i="3"/>
  <c r="G61" i="3" s="1"/>
  <c r="F61" i="3" s="1"/>
  <c r="I40" i="3"/>
  <c r="R41" i="3"/>
  <c r="P47" i="3"/>
  <c r="L47" i="3"/>
  <c r="M46" i="3"/>
  <c r="O46" i="3"/>
  <c r="K31" i="3"/>
  <c r="F41" i="3"/>
  <c r="P31" i="3"/>
  <c r="L32" i="3"/>
  <c r="J41" i="3"/>
  <c r="R47" i="3"/>
  <c r="M47" i="3"/>
  <c r="Q46" i="3"/>
  <c r="R46" i="3"/>
  <c r="P46" i="3"/>
  <c r="F40" i="3"/>
  <c r="Q41" i="3"/>
  <c r="H41" i="3"/>
  <c r="L46" i="3"/>
  <c r="K39" i="3"/>
  <c r="Q32" i="3"/>
  <c r="P40" i="3"/>
  <c r="N39" i="3"/>
  <c r="R39" i="3"/>
  <c r="L39" i="3"/>
  <c r="P39" i="3"/>
  <c r="O39" i="3"/>
  <c r="H32" i="3"/>
  <c r="F39" i="3"/>
  <c r="I39" i="3"/>
  <c r="M39" i="3"/>
  <c r="Q31" i="3"/>
  <c r="N36" i="3"/>
  <c r="R32" i="3"/>
  <c r="L49" i="3"/>
  <c r="M49" i="3"/>
  <c r="L31" i="3"/>
  <c r="M36" i="3"/>
  <c r="M32" i="3"/>
  <c r="J31" i="3"/>
  <c r="P36" i="3"/>
  <c r="I36" i="3"/>
  <c r="K32" i="3"/>
  <c r="N32" i="3"/>
  <c r="I32" i="3"/>
  <c r="O41" i="3"/>
  <c r="N31" i="3"/>
  <c r="K36" i="3"/>
  <c r="O32" i="3"/>
  <c r="M31" i="3"/>
  <c r="H31" i="3"/>
  <c r="J36" i="3"/>
  <c r="O31" i="3"/>
  <c r="I31" i="3"/>
  <c r="L36" i="3"/>
  <c r="H36" i="3"/>
  <c r="P32" i="3"/>
  <c r="J32" i="3"/>
  <c r="P49" i="3"/>
  <c r="K41" i="3"/>
  <c r="N43" i="3"/>
  <c r="Q43" i="3"/>
  <c r="P43" i="3"/>
  <c r="O43" i="3"/>
  <c r="J43" i="3"/>
  <c r="R43" i="3"/>
  <c r="M43" i="3"/>
  <c r="L43" i="3"/>
  <c r="F43" i="3"/>
  <c r="K43" i="3"/>
  <c r="I43" i="3"/>
  <c r="H43" i="3"/>
  <c r="R49" i="3"/>
  <c r="O49" i="3"/>
  <c r="I41" i="3"/>
  <c r="P41" i="3"/>
  <c r="M41" i="3"/>
  <c r="I42" i="3"/>
  <c r="K42" i="3"/>
  <c r="J42" i="3"/>
  <c r="L42" i="3"/>
  <c r="Q42" i="3"/>
  <c r="P42" i="3"/>
  <c r="R42" i="3"/>
  <c r="M42" i="3"/>
  <c r="F42" i="3"/>
  <c r="H42" i="3"/>
  <c r="O42" i="3"/>
  <c r="N42" i="3"/>
  <c r="I44" i="3"/>
  <c r="P44" i="3"/>
  <c r="L44" i="3"/>
  <c r="F44" i="3"/>
  <c r="K44" i="3"/>
  <c r="M44" i="3"/>
  <c r="R44" i="3"/>
  <c r="J44" i="3"/>
  <c r="O44" i="3"/>
  <c r="H44" i="3"/>
  <c r="N44" i="3"/>
  <c r="Q44" i="3"/>
  <c r="J40" i="3"/>
  <c r="M40" i="3"/>
  <c r="N40" i="3"/>
  <c r="H40" i="3"/>
  <c r="Q40" i="3"/>
  <c r="O40" i="3"/>
  <c r="R40" i="3"/>
  <c r="K40" i="3"/>
  <c r="F27" i="3"/>
  <c r="N48" i="3"/>
  <c r="L48" i="3"/>
  <c r="I38" i="3"/>
  <c r="K38" i="3"/>
  <c r="L38" i="3"/>
  <c r="N38" i="3"/>
  <c r="J38" i="3"/>
  <c r="P38" i="3"/>
  <c r="H38" i="3"/>
  <c r="O38" i="3"/>
  <c r="Q38" i="3"/>
  <c r="R38" i="3"/>
  <c r="M38" i="3"/>
  <c r="F33" i="3"/>
  <c r="J33" i="3"/>
  <c r="N33" i="3"/>
  <c r="R33" i="3"/>
  <c r="K33" i="3"/>
  <c r="O33" i="3"/>
  <c r="I33" i="3"/>
  <c r="M33" i="3"/>
  <c r="Q33" i="3"/>
  <c r="H33" i="3"/>
  <c r="L33" i="3"/>
  <c r="P33" i="3"/>
  <c r="F30" i="3"/>
  <c r="Q30" i="3"/>
  <c r="K30" i="3"/>
  <c r="O30" i="3"/>
  <c r="J30" i="3"/>
  <c r="N30" i="3"/>
  <c r="R30" i="3"/>
  <c r="L30" i="3"/>
  <c r="P30" i="3"/>
  <c r="I30" i="3"/>
  <c r="M30" i="3"/>
  <c r="H30" i="3"/>
  <c r="F35" i="3"/>
  <c r="H35" i="3"/>
  <c r="L35" i="3"/>
  <c r="P35" i="3"/>
  <c r="I35" i="3"/>
  <c r="M35" i="3"/>
  <c r="Q35" i="3"/>
  <c r="K35" i="3"/>
  <c r="O35" i="3"/>
  <c r="J35" i="3"/>
  <c r="N35" i="3"/>
  <c r="R35" i="3"/>
  <c r="F34" i="3"/>
  <c r="K34" i="3"/>
  <c r="O34" i="3"/>
  <c r="H34" i="3"/>
  <c r="L34" i="3"/>
  <c r="P34" i="3"/>
  <c r="J34" i="3"/>
  <c r="N34" i="3"/>
  <c r="R34" i="3"/>
  <c r="I34" i="3"/>
  <c r="M34" i="3"/>
  <c r="Q34" i="3"/>
  <c r="G47" i="1" l="1"/>
  <c r="F47" i="1" s="1"/>
  <c r="G49" i="1"/>
  <c r="F49" i="1" s="1"/>
  <c r="F53" i="3"/>
  <c r="F51" i="3"/>
  <c r="F54" i="3"/>
  <c r="F52" i="3"/>
</calcChain>
</file>

<file path=xl/sharedStrings.xml><?xml version="1.0" encoding="utf-8"?>
<sst xmlns="http://schemas.openxmlformats.org/spreadsheetml/2006/main" count="1076" uniqueCount="280">
  <si>
    <t>type</t>
  </si>
  <si>
    <t>post_link</t>
  </si>
  <si>
    <t>rea_LOVE</t>
  </si>
  <si>
    <t>rea_WOW</t>
  </si>
  <si>
    <t>rea_HAHA</t>
  </si>
  <si>
    <t>video</t>
  </si>
  <si>
    <t>photo</t>
  </si>
  <si>
    <t>https://www.facebook.com/angeleouenpoudre/videos/518928851892592/</t>
  </si>
  <si>
    <t>"Comme l été passe vite...  J ai chanté La Madrague pour la playlist  Souvenirs d été  de Deezer"</t>
  </si>
  <si>
    <t>https://www.facebook.com/1719414138289398/posts/2240185039545636/</t>
  </si>
  <si>
    <r>
      <t xml:space="preserve">"Brol  premier album le 05.10.18 Pré-commandes disponibles dès maintenant   https://lnk.to/AngeleBrolFP   Bisous  je vous aime.   Brol  first album on the 05.10.18 Pre-orders available from now  https://lnk.to/AngeleBrolFP    Kiss  love you all.   Brol  debuutalbum op de 05.10.18  De pre-order is beschikbaar nu https://lnk.to/AngeleBrolFP   Dikke kus  love you all.   </t>
    </r>
    <r>
      <rPr>
        <sz val="10.5"/>
        <color theme="1"/>
        <rFont val="Apple Color Emoji"/>
      </rPr>
      <t>📸</t>
    </r>
    <r>
      <rPr>
        <sz val="10.5"/>
        <color theme="1"/>
        <rFont val="Courier New"/>
        <family val="1"/>
      </rPr>
      <t xml:space="preserve"> cover : Serge Van Laeken </t>
    </r>
    <r>
      <rPr>
        <sz val="10.5"/>
        <color theme="1"/>
        <rFont val="Apple Color Emoji"/>
      </rPr>
      <t>📸</t>
    </r>
    <r>
      <rPr>
        <sz val="10.5"/>
        <color theme="1"/>
        <rFont val="Courier New"/>
        <family val="1"/>
      </rPr>
      <t xml:space="preserve"> tracklist: Charlotte Abramow PHOTOGRAPHY"</t>
    </r>
  </si>
  <si>
    <t>https://www.facebook.com/angeleouenpoudre/videos/295295954582543/</t>
  </si>
  <si>
    <r>
      <t xml:space="preserve">"L été se termine  la pluie revient  et les festivals nous manquent déjà... La tournée des festivals est finie  me laissant le temps de finaliser les derniers détails pour l album à venir  le 5 octobre. Merci à tous de m avoir permis de faire tant de dates  c était étonnant  inattendu  et un peu fou à la fois. Je continue sur cette folle lancée grâce à vous. Merci à mon équipe de tournée ♥ On se voit le 5 octobre pour vous présenter Brol (pré-commandes disponibles ici:  https://lnk.to/AngeleBrolFP) Angèle    </t>
    </r>
    <r>
      <rPr>
        <sz val="10.5"/>
        <color theme="1"/>
        <rFont val="Apple Color Emoji"/>
      </rPr>
      <t>🎥</t>
    </r>
    <r>
      <rPr>
        <sz val="10.5"/>
        <color theme="1"/>
        <rFont val="Courier New"/>
        <family val="1"/>
      </rPr>
      <t xml:space="preserve"> Brice VDH"</t>
    </r>
  </si>
  <si>
    <t>https://www.facebook.com/1719414138289398/posts/2247192022178271/</t>
  </si>
  <si>
    <t>https://www.facebook.com/1719414138289398/posts/2247267328837407/</t>
  </si>
  <si>
    <t>"La semaine prochaine  on repart sur la route dans 4 villes de France pour vous rencontrer. Écoute de Brol en avant-première  rencontre dédicaces et shop éphémère... Entrée libre dans les salles suivantes :  Lundi 17/09 – LILLE – La Bulle Café – 18h - https://lnk.to/rCfLVFP Mardi 18/09 – LYON – Péniche Le Sirius – 18h –  https://lnk.to/YUYe6FP Mercredi 19/09 – MARSEILLE – L’Ébénisterie – 18h – https://lnk.to/Y7WofFP Jeudi 20/09 – BORDEAUX – La Tencha – 18h - https://lnk.to/kVUB9FP"</t>
  </si>
  <si>
    <t>https://www.facebook.com/1719414138289398/posts/2251104568453683/</t>
  </si>
  <si>
    <t>"Demain 17h - Jalousie"</t>
  </si>
  <si>
    <t>https://www.facebook.com/angeleouenpoudre/videos/305916323555201/</t>
  </si>
  <si>
    <r>
      <t xml:space="preserve">"Nouveau clip  Jalousie  : https://www.youtube.com/watch?v=hhhXegAbgrU  Extrait de mon premier album  BROL  qui sort dans deux semaines  le 5 octobre  vous pouvez le commander ici : https://lnk.to/AngeleBrolFP  Leo Walk &amp; Neels Castillon à la réalisation  Merci aux jalouses </t>
    </r>
    <r>
      <rPr>
        <sz val="10.5"/>
        <color theme="1"/>
        <rFont val="Apple Color Emoji"/>
      </rPr>
      <t>❤</t>
    </r>
    <r>
      <rPr>
        <sz val="10.5"/>
        <color theme="1"/>
        <rFont val="Courier New"/>
        <family val="1"/>
      </rPr>
      <t>️ @boubzy @johfaye @sagefanny @nicolas_huchard  Merci à MOTION PALACE pour ce clip incroyable (mandibules)"</t>
    </r>
  </si>
  <si>
    <t>https://www.facebook.com/1719414138289398/posts/2252004965030310/</t>
  </si>
  <si>
    <t>:)</t>
  </si>
  <si>
    <t>https://www.facebook.com/1719414138289398/posts/2252006315030175/</t>
  </si>
  <si>
    <t>https://www.facebook.com/1719414138289398/posts/2252021098362030/</t>
  </si>
  <si>
    <t>https://www.facebook.com/1719414138289398/posts/2252021668361973/</t>
  </si>
  <si>
    <t>https://www.facebook.com/1719414138289398/posts/2252077035023103/</t>
  </si>
  <si>
    <t>"JALOUSIE : https://www.youtube.com/watch?v=hhhXegAbgrU  Premier album sortie le 5 octobre 2018 ! Commandez-le  écoutez les premiers titres : https://lnk.to/AngeleBrolFT  Toutes les dates de la tournée : https://lnk.to/AngeleConcertsFT  https://www.youtube.com/AngeleAmbre https://www.instagram.com/angele_vl"</t>
  </si>
  <si>
    <t>https://www.facebook.com/1719414138289398/posts/2255593281338145/</t>
  </si>
  <si>
    <t>"BROL is out ! https://lnk.to/AngeleBrolFT  Toutes les dates de la tournée : https://lnk.to/AngeleConcertsFT  https://www.youtube.com/AngeleAmbre https://www.instagram.com/angele_vl"</t>
  </si>
  <si>
    <t>https://www.facebook.com/1719414138289398/posts/2255593374671469/</t>
  </si>
  <si>
    <t>"BROL is out ! https://lnk.to/AngeleBrolFT  25.05.19 - Angèle | Forest National Mise en vente demain 10H - https://bit.ly/2OkuLRA  Toutes les dates de la tournée : https://lnk.to/AngeleConcertsFT  https://www.youtube.com/AngeleAmbre https://www.instagram.com/angele_vl"</t>
  </si>
  <si>
    <t>https://www.facebook.com/1719414138289398/posts/2256302221267251/</t>
  </si>
  <si>
    <t>"J-6 // plus que quelques vinyles “Bruxelles” disponibles uniquement avec la précommande : https://lnk.to/AngeleShopFP"</t>
  </si>
  <si>
    <t>https://www.facebook.com/1719414138289398/posts/2256574147906725/</t>
  </si>
  <si>
    <t>"J adore Bruxelles en 2018"</t>
  </si>
  <si>
    <t>https://www.facebook.com/angeleouenpoudre/videos/332392110847829/</t>
  </si>
  <si>
    <t>"Murphy Tour part III. Pour voir la vidéo en entier : https://www.youtube.com/watch?v=S0dZhlbeyWY   Merci à vous  j ai pu vous rencontrer  c était étrange de vous voir si nombreux.. J ai encore du mal à réaliser. J aurais aimé passer plus de temps avec chaque personne  je reviendrai  promis !   Brol  sortie J-3 : https://lnk.to/AngeleBrolFP"</t>
  </si>
  <si>
    <t>https://www.facebook.com/1719414138289398/posts/2259490117615128/</t>
  </si>
  <si>
    <t>"Pour fêter l’arrivée de mon premier album Brol :  « Tout Oublier » : https://www.youtube.com/watch?v=Fy1xQSiLx8U  Merci à toute l équipe Leo Walk / Brice VDH / Roméo Elvis.  BROL est dispo partout : https://lnk.to/AngeleBrolFP"</t>
  </si>
  <si>
    <t>https://www.facebook.com/1719414138289398/posts/2261349884095818/</t>
  </si>
  <si>
    <r>
      <t xml:space="preserve">" Fait maison  vu par des millions   merci YouTube Music </t>
    </r>
    <r>
      <rPr>
        <sz val="10.5"/>
        <color theme="1"/>
        <rFont val="Apple Color Emoji"/>
      </rPr>
      <t>🔥</t>
    </r>
    <r>
      <rPr>
        <sz val="10.5"/>
        <color theme="1"/>
        <rFont val="Courier New"/>
        <family val="1"/>
      </rPr>
      <t xml:space="preserve">  https://lnk.to/BrolYTmusicFP"</t>
    </r>
  </si>
  <si>
    <t>https://www.facebook.com/494682777252843/posts/1810054159049025/</t>
  </si>
  <si>
    <r>
      <t>"Le premier scénario que j’ai écrit  pour mon deuxième clip “MOJO” dans lequel plusieurs objets de Studio Claire Laffut apparaissent.  C’est la première fois que j’ajoute des peintures / meubles / objets dans ma musique</t>
    </r>
    <r>
      <rPr>
        <sz val="10.5"/>
        <color theme="1"/>
        <rFont val="Apple Color Emoji"/>
      </rPr>
      <t>✨</t>
    </r>
    <r>
      <rPr>
        <sz val="10.5"/>
        <color theme="1"/>
        <rFont val="Courier New"/>
        <family val="1"/>
      </rPr>
      <t xml:space="preserve">Nombreux sont ceux qui m’y ont encouragé et ils se reconnaîtront. Merci aux Bardos qui m’ont aidé à le réaliser </t>
    </r>
    <r>
      <rPr>
        <sz val="10.5"/>
        <color theme="1"/>
        <rFont val="Apple Color Emoji"/>
      </rPr>
      <t>🍀</t>
    </r>
    <r>
      <rPr>
        <sz val="10.5"/>
        <color theme="1"/>
        <rFont val="Courier New"/>
        <family val="1"/>
      </rPr>
      <t xml:space="preserve"> Amour pour eux.  #mojotenvaspas  Sortie du single le vendredi 14 Septembre  Sortie du clip le lundi 17 Septembre !"</t>
    </r>
  </si>
  <si>
    <t>https://www.facebook.com/494682777252843/posts/1810558765665231/</t>
  </si>
  <si>
    <r>
      <t xml:space="preserve">"Je t’en supplie Mojo t’en vas pas </t>
    </r>
    <r>
      <rPr>
        <sz val="10.5"/>
        <color theme="1"/>
        <rFont val="Apple Color Emoji"/>
      </rPr>
      <t>💔</t>
    </r>
    <r>
      <rPr>
        <sz val="10.5"/>
        <color theme="1"/>
        <rFont val="Courier New"/>
        <family val="1"/>
      </rPr>
      <t xml:space="preserve"> (Sortie dans 5 jours </t>
    </r>
    <r>
      <rPr>
        <sz val="10.5"/>
        <color theme="1"/>
        <rFont val="Apple Color Emoji"/>
      </rPr>
      <t>🙈</t>
    </r>
    <r>
      <rPr>
        <sz val="10.5"/>
        <color theme="1"/>
        <rFont val="Courier New"/>
        <family val="1"/>
      </rPr>
      <t xml:space="preserve"> #mojotenvaspas  Picture by @the_bardos )"</t>
    </r>
  </si>
  <si>
    <t>https://www.facebook.com/clairelaffut/videos/2171348872892753/</t>
  </si>
  <si>
    <r>
      <t xml:space="preserve">"MOJO  Mon nouveau  bébé arrivera à minuit cette nuit et le clip lundi 17 !!! </t>
    </r>
    <r>
      <rPr>
        <sz val="10.5"/>
        <color theme="1"/>
        <rFont val="Apple Color Emoji"/>
      </rPr>
      <t>🙈</t>
    </r>
    <r>
      <rPr>
        <sz val="10.5"/>
        <color theme="1"/>
        <rFont val="Courier New"/>
        <family val="1"/>
      </rPr>
      <t xml:space="preserve">Vous pouvez pré-télécharger le son en streaming (Spotify  Deezer) dès maintenant en cliquant sur le lien http://po.st/PreSaveMojo </t>
    </r>
    <r>
      <rPr>
        <sz val="10.5"/>
        <color theme="1"/>
        <rFont val="Apple Color Emoji"/>
      </rPr>
      <t>🔥</t>
    </r>
    <r>
      <rPr>
        <sz val="10.5"/>
        <color theme="1"/>
        <rFont val="Courier New"/>
        <family val="1"/>
      </rPr>
      <t>"</t>
    </r>
  </si>
  <si>
    <t>https://www.facebook.com/clairelaffut/videos/234234937248143/</t>
  </si>
  <si>
    <t>"MOJO is out now! https://ClaireLaffut.lnk.to/Mojo"</t>
  </si>
  <si>
    <t>https://www.facebook.com/494682777252843/posts/1815706035150504/</t>
  </si>
  <si>
    <r>
      <t xml:space="preserve">"It’s out ! My second baby is here !!!! Listen to it and tell me what u think </t>
    </r>
    <r>
      <rPr>
        <sz val="10.5"/>
        <color theme="1"/>
        <rFont val="Apple Color Emoji"/>
      </rPr>
      <t>❤</t>
    </r>
    <r>
      <rPr>
        <sz val="10.5"/>
        <color theme="1"/>
        <rFont val="Courier New"/>
        <family val="1"/>
      </rPr>
      <t>️ https://clairelaffut.lnk.to/Mojo"</t>
    </r>
  </si>
  <si>
    <t>https://www.facebook.com/494682777252843/posts/1817269734994134/</t>
  </si>
  <si>
    <r>
      <t xml:space="preserve">"MOJO is out now </t>
    </r>
    <r>
      <rPr>
        <sz val="10.5"/>
        <color theme="1"/>
        <rFont val="Apple Color Emoji"/>
      </rPr>
      <t>❤</t>
    </r>
    <r>
      <rPr>
        <sz val="10.5"/>
        <color theme="1"/>
        <rFont val="Courier New"/>
        <family val="1"/>
      </rPr>
      <t xml:space="preserve">️ https://ClaireLaffut.lnk.to/Mojo  Merci Spotify </t>
    </r>
    <r>
      <rPr>
        <sz val="10.5"/>
        <color theme="1"/>
        <rFont val="Apple Color Emoji"/>
      </rPr>
      <t>🤙🏻</t>
    </r>
    <r>
      <rPr>
        <sz val="10.5"/>
        <color theme="1"/>
        <rFont val="Courier New"/>
        <family val="1"/>
      </rPr>
      <t xml:space="preserve"> MOJO en une de la playlist Exception Française: spoti.fi/ExceptionFr  </t>
    </r>
    <r>
      <rPr>
        <sz val="10.5"/>
        <color theme="1"/>
        <rFont val="Apple Color Emoji"/>
      </rPr>
      <t>📷</t>
    </r>
    <r>
      <rPr>
        <sz val="10.5"/>
        <color theme="1"/>
        <rFont val="Courier New"/>
        <family val="1"/>
      </rPr>
      <t xml:space="preserve"> Michelle Du Xuan"</t>
    </r>
  </si>
  <si>
    <t>https://www.facebook.com/494682777252843/posts/1822568697797571/</t>
  </si>
  <si>
    <r>
      <t xml:space="preserve">"Qui habite dans une de ces villes ? J’arriiiiiive ! Parfois en en première partie de Her ou de Charlotte Cardin </t>
    </r>
    <r>
      <rPr>
        <sz val="10.5"/>
        <color theme="1"/>
        <rFont val="Apple Color Emoji"/>
      </rPr>
      <t>🧚🏻</t>
    </r>
    <r>
      <rPr>
        <sz val="10.5"/>
        <color theme="1"/>
        <rFont val="Courier New"/>
        <family val="1"/>
      </rPr>
      <t xml:space="preserve">‍♀️ parfois tout seule. Voilà  j’ai hâte rencontrer vos petites têtes </t>
    </r>
    <r>
      <rPr>
        <sz val="10.5"/>
        <color theme="1"/>
        <rFont val="Apple Color Emoji"/>
      </rPr>
      <t>❤</t>
    </r>
    <r>
      <rPr>
        <sz val="10.5"/>
        <color theme="1"/>
        <rFont val="Courier New"/>
        <family val="1"/>
      </rPr>
      <t xml:space="preserve">️   Premier concert headline belge : https://www.botanique.be/fr/activite/claire-laffut-151118   Premier concert headline parisien ; http://www.pointephemere.org/event/claire-laffut-rJ41AVt_7  See you </t>
    </r>
    <r>
      <rPr>
        <sz val="10.5"/>
        <color theme="1"/>
        <rFont val="Apple Color Emoji"/>
      </rPr>
      <t>💚💛🧡</t>
    </r>
    <r>
      <rPr>
        <sz val="10.5"/>
        <color theme="1"/>
        <rFont val="Courier New"/>
        <family val="1"/>
      </rPr>
      <t>"</t>
    </r>
  </si>
  <si>
    <t>https://www.facebook.com/494682777252843/posts/1824844107570030/</t>
  </si>
  <si>
    <r>
      <t xml:space="preserve">"Je parle serpent depuis mes 6 ans </t>
    </r>
    <r>
      <rPr>
        <sz val="10.5"/>
        <color theme="1"/>
        <rFont val="Apple Color Emoji"/>
      </rPr>
      <t>🤭</t>
    </r>
    <r>
      <rPr>
        <sz val="10.5"/>
        <color theme="1"/>
        <rFont val="Courier New"/>
        <family val="1"/>
      </rPr>
      <t xml:space="preserve"> Photo de Michelle Du Xuan"</t>
    </r>
  </si>
  <si>
    <t>https://www.facebook.com/494682777252843/posts/1824847974236310/</t>
  </si>
  <si>
    <t>"Claire Laffut updated their profile picture."</t>
  </si>
  <si>
    <t>https://www.facebook.com/494682777252843/posts/1827373267317114/</t>
  </si>
  <si>
    <r>
      <t xml:space="preserve">"Vice </t>
    </r>
    <r>
      <rPr>
        <sz val="10.5"/>
        <color theme="1"/>
        <rFont val="Apple Color Emoji"/>
      </rPr>
      <t>✨</t>
    </r>
    <r>
      <rPr>
        <sz val="10.5"/>
        <color theme="1"/>
        <rFont val="Courier New"/>
        <family val="1"/>
      </rPr>
      <t xml:space="preserve"> jtm   https://www.vice.com/fr/partners/vicexrayban/claire-laffut-la-fille-aux-mille-et-une-vies"</t>
    </r>
  </si>
  <si>
    <t>https://www.facebook.com/494682777252843/posts/1835979173123190/</t>
  </si>
  <si>
    <t>"Claire Laffut updated their cover photo."</t>
  </si>
  <si>
    <t>https://www.facebook.com/494682777252843/posts/1838447262876381/</t>
  </si>
  <si>
    <t>"Good girl CHANEL"</t>
  </si>
  <si>
    <t>https://www.facebook.com/494682777252843/posts/1843732205681220/</t>
  </si>
  <si>
    <r>
      <t xml:space="preserve">"Paris  je joue pour vous le 14 décembre 2018 au Point Éphémère </t>
    </r>
    <r>
      <rPr>
        <sz val="10.5"/>
        <color theme="1"/>
        <rFont val="Apple Color Emoji"/>
      </rPr>
      <t>💗</t>
    </r>
    <r>
      <rPr>
        <sz val="10.5"/>
        <color theme="1"/>
        <rFont val="Courier New"/>
        <family val="1"/>
      </rPr>
      <t xml:space="preserve"> Toutes les chansons de mon album ! Les tickets sont déjà disponible : http://bit.ly/CLAIRELAFFUTPARIS </t>
    </r>
    <r>
      <rPr>
        <sz val="10.5"/>
        <color theme="1"/>
        <rFont val="Apple Color Emoji"/>
      </rPr>
      <t>✨</t>
    </r>
    <r>
      <rPr>
        <sz val="10.5"/>
        <color theme="1"/>
        <rFont val="Courier New"/>
        <family val="1"/>
      </rPr>
      <t xml:space="preserve"> Trop hâte ! </t>
    </r>
    <r>
      <rPr>
        <sz val="10.5"/>
        <color theme="1"/>
        <rFont val="Apple Color Emoji"/>
      </rPr>
      <t>🍤🍤🍤</t>
    </r>
    <r>
      <rPr>
        <sz val="10.5"/>
        <color theme="1"/>
        <rFont val="Courier New"/>
        <family val="1"/>
      </rPr>
      <t>"</t>
    </r>
  </si>
  <si>
    <t>https://www.facebook.com/494682777252843/posts/1853194281401679/</t>
  </si>
  <si>
    <t>"Merci Deezer de m avoir sélectionnée parmi vos artistes chéris &lt;3  #DeezerNext  https://DeezerFR.lnk.to/ClaireLaffutDeezerNext"</t>
  </si>
  <si>
    <t>https://www.facebook.com/494682777252843/posts/1863724263682014/</t>
  </si>
  <si>
    <r>
      <t xml:space="preserve">"En première partie de Her à Toulouse hier soir ! Merci au public et merci au Bikini </t>
    </r>
    <r>
      <rPr>
        <sz val="10.5"/>
        <color theme="1"/>
        <rFont val="Apple Color Emoji"/>
      </rPr>
      <t>❤</t>
    </r>
    <r>
      <rPr>
        <sz val="10.5"/>
        <color theme="1"/>
        <rFont val="Courier New"/>
        <family val="1"/>
      </rPr>
      <t xml:space="preserve">️ Direction Nîmes ce soir </t>
    </r>
    <r>
      <rPr>
        <sz val="10.5"/>
        <color theme="1"/>
        <rFont val="Apple Color Emoji"/>
      </rPr>
      <t>🔥</t>
    </r>
    <r>
      <rPr>
        <sz val="10.5"/>
        <color theme="1"/>
        <rFont val="Courier New"/>
        <family val="1"/>
      </rPr>
      <t>"</t>
    </r>
  </si>
  <si>
    <t>https://www.facebook.com/494682777252843/posts/1870251303029310/</t>
  </si>
  <si>
    <t>"Dans le playlist Futurs Hits de Deezer wouai wouai Ecoutez là ici :) https://www.deezer.com/fr/playlist/1602108955"</t>
  </si>
  <si>
    <t>https://www.facebook.com/494682777252843/posts/1883440298377077/</t>
  </si>
  <si>
    <r>
      <t xml:space="preserve">" La Fessée  sortie ce vendredi 9 novembre - Mojo EP </t>
    </r>
    <r>
      <rPr>
        <sz val="10.5"/>
        <color theme="1"/>
        <rFont val="Apple Color Emoji"/>
      </rPr>
      <t>❤</t>
    </r>
    <r>
      <rPr>
        <sz val="10.5"/>
        <color theme="1"/>
        <rFont val="Courier New"/>
        <family val="1"/>
      </rPr>
      <t xml:space="preserve">️ Pre-save : po.st/PreSaveEPMojo </t>
    </r>
    <r>
      <rPr>
        <sz val="10.5"/>
        <color theme="1"/>
        <rFont val="Apple Color Emoji"/>
      </rPr>
      <t>💯</t>
    </r>
    <r>
      <rPr>
        <sz val="10.5"/>
        <color theme="1"/>
        <rFont val="Courier New"/>
        <family val="1"/>
      </rPr>
      <t xml:space="preserve">  #MojoEP"</t>
    </r>
  </si>
  <si>
    <t>https://www.facebook.com/494682777252843/posts/1884946758226431/</t>
  </si>
  <si>
    <t>"OUT NOW! https://clairelaffut.lnk.to/MojoEP"</t>
  </si>
  <si>
    <t>https://www.facebook.com/494682777252843/posts/1885607321493708/</t>
  </si>
  <si>
    <r>
      <t xml:space="preserve">" MOJO  EP OUT NOW — https://clairelaffut.lnk.to/MojoEP   La Fessée  un titre que j’ai écrit dans ma chambre  en rentrant un soir énervée d’être un peu trop naïve  gentille  manipulable... ? </t>
    </r>
    <r>
      <rPr>
        <sz val="10.5"/>
        <color theme="1"/>
        <rFont val="Apple Color Emoji"/>
      </rPr>
      <t>😡</t>
    </r>
    <r>
      <rPr>
        <sz val="10.5"/>
        <color theme="1"/>
        <rFont val="Courier New"/>
        <family val="1"/>
      </rPr>
      <t xml:space="preserve"> Il est sur mon EP  Mojo  disponible depuis ce matin </t>
    </r>
    <r>
      <rPr>
        <sz val="10.5"/>
        <color theme="1"/>
        <rFont val="Apple Color Emoji"/>
      </rPr>
      <t>✨</t>
    </r>
    <r>
      <rPr>
        <sz val="10.5"/>
        <color theme="1"/>
        <rFont val="Courier New"/>
        <family val="1"/>
      </rPr>
      <t xml:space="preserve"> L’histoire d’une fille continue... Après la quête de la vérité... Comment gérer les mensonges </t>
    </r>
    <r>
      <rPr>
        <sz val="10.5"/>
        <color theme="1"/>
        <rFont val="Apple Color Emoji"/>
      </rPr>
      <t>😂</t>
    </r>
    <r>
      <rPr>
        <sz val="10.5"/>
        <color theme="1"/>
        <rFont val="Courier New"/>
        <family val="1"/>
      </rPr>
      <t xml:space="preserve"> Savourez mes skills en animation </t>
    </r>
    <r>
      <rPr>
        <sz val="10.5"/>
        <color theme="1"/>
        <rFont val="Apple Color Emoji"/>
      </rPr>
      <t>😂</t>
    </r>
    <r>
      <rPr>
        <sz val="10.5"/>
        <color theme="1"/>
        <rFont val="Courier New"/>
        <family val="1"/>
      </rPr>
      <t xml:space="preserve">  15 Novembre - Botanique  Bruxelles — bit.ly/TicketsClaireLaffut 14 Décembre - Point Éphémère  Paris — bit.ly/CLAIRELAFFUTPARIS"</t>
    </r>
  </si>
  <si>
    <t>https://www.facebook.com/494682777252843/posts/1899740046747102/</t>
  </si>
  <si>
    <r>
      <t xml:space="preserve">"Merci pour ce concert sold out au Botanique </t>
    </r>
    <r>
      <rPr>
        <sz val="10.5"/>
        <color theme="1"/>
        <rFont val="Apple Color Emoji"/>
      </rPr>
      <t>🙏🏻</t>
    </r>
    <r>
      <rPr>
        <sz val="10.5"/>
        <color theme="1"/>
        <rFont val="Courier New"/>
        <family val="1"/>
      </rPr>
      <t xml:space="preserve"> Jeudi soir a été magique pour moi. Dur de me remettre du Jalousy </t>
    </r>
    <r>
      <rPr>
        <sz val="10.5"/>
        <color theme="1"/>
        <rFont val="Apple Color Emoji"/>
      </rPr>
      <t>😂</t>
    </r>
    <r>
      <rPr>
        <sz val="10.5"/>
        <color theme="1"/>
        <rFont val="Courier New"/>
        <family val="1"/>
      </rPr>
      <t xml:space="preserve">  Je jouerai aux Nuits Botanique le 2 mai : Jeanne Added - Claire Laffut • Les Nuits 2019 La flûte vous remercie  Photos de Vrtikal  Outfit de LĒO"</t>
    </r>
  </si>
  <si>
    <t>https://www.facebook.com/494682777252843/posts/1900321240022316/</t>
  </si>
  <si>
    <r>
      <t xml:space="preserve">"Hier soir au Stereolux de Nantes pour Charlotte Cardin </t>
    </r>
    <r>
      <rPr>
        <sz val="10.5"/>
        <color theme="1"/>
        <rFont val="Apple Color Emoji"/>
      </rPr>
      <t>❤</t>
    </r>
    <r>
      <rPr>
        <sz val="10.5"/>
        <color theme="1"/>
        <rFont val="Courier New"/>
        <family val="1"/>
      </rPr>
      <t>️ photos par Patandpatate"</t>
    </r>
  </si>
  <si>
    <t>https://www.facebook.com/494682777252843/posts/1902944639759976/</t>
  </si>
  <si>
    <r>
      <t xml:space="preserve">"(Petit passage dans C à vous sur France 5 ce soir à 19h00 </t>
    </r>
    <r>
      <rPr>
        <sz val="10.5"/>
        <color theme="1"/>
        <rFont val="Apple Color Emoji"/>
      </rPr>
      <t>✨</t>
    </r>
    <r>
      <rPr>
        <sz val="10.5"/>
        <color theme="1"/>
        <rFont val="Courier New"/>
        <family val="1"/>
      </rPr>
      <t>)"</t>
    </r>
  </si>
  <si>
    <t>https://www.facebook.com/375675922628848/posts/770686709794432/</t>
  </si>
  <si>
    <r>
      <t xml:space="preserve">"Je sais que 99.9% des posts Facebook concernent la neige mais moi j’ai décidé de vous parler du PRINTEMPS! </t>
    </r>
    <r>
      <rPr>
        <sz val="10.5"/>
        <color theme="1"/>
        <rFont val="Apple Color Emoji"/>
      </rPr>
      <t>🌈☀</t>
    </r>
    <r>
      <rPr>
        <sz val="10.5"/>
        <color theme="1"/>
        <rFont val="Courier New"/>
        <family val="1"/>
      </rPr>
      <t>️</t>
    </r>
    <r>
      <rPr>
        <sz val="10.5"/>
        <color theme="1"/>
        <rFont val="Apple Color Emoji"/>
      </rPr>
      <t>🌈</t>
    </r>
    <r>
      <rPr>
        <sz val="10.5"/>
        <color theme="1"/>
        <rFont val="Courier New"/>
        <family val="1"/>
      </rPr>
      <t xml:space="preserve"> Je jouerai le 28 avril au festival Le Printemps de Bourges et ça réchauffe un peu le coeur! </t>
    </r>
    <r>
      <rPr>
        <sz val="10.5"/>
        <color theme="1"/>
        <rFont val="Apple Color Emoji"/>
      </rPr>
      <t>🔥</t>
    </r>
    <r>
      <rPr>
        <sz val="10.5"/>
        <color theme="1"/>
        <rFont val="Courier New"/>
        <family val="1"/>
      </rPr>
      <t xml:space="preserve">  http://www.printemps-bourges.com/fr/programme/artistes/clara-luciani.html"</t>
    </r>
  </si>
  <si>
    <t>https://www.facebook.com/375675922628848/posts/773433292853107/</t>
  </si>
  <si>
    <r>
      <t xml:space="preserve">"Ma grenade est #1 de la playlist Exception Française sur Spotify </t>
    </r>
    <r>
      <rPr>
        <sz val="10.5"/>
        <color theme="1"/>
        <rFont val="Apple Color Emoji"/>
      </rPr>
      <t>😍💪🏼</t>
    </r>
    <r>
      <rPr>
        <sz val="10.5"/>
        <color theme="1"/>
        <rFont val="Courier New"/>
        <family val="1"/>
      </rPr>
      <t>!  https://open.spotify.com/user/spotify/playlist/37i9dQZF1DWTIykNHRogOx?si=cNUbGs3lSCiCInwpLD-ssw"</t>
    </r>
  </si>
  <si>
    <t>https://www.facebook.com/375675922628848/posts/774487556081014/</t>
  </si>
  <si>
    <r>
      <t xml:space="preserve">"Mon premier album s’appellera SAINTE VICTOIRE  sortira le 6 avril et ressemblera à ça. Et ouais. Je suis un tout petit peu émue. </t>
    </r>
    <r>
      <rPr>
        <sz val="10.5"/>
        <color theme="1"/>
        <rFont val="Apple Color Emoji"/>
      </rPr>
      <t>😳</t>
    </r>
    <r>
      <rPr>
        <sz val="10.5"/>
        <color theme="1"/>
        <rFont val="Courier New"/>
        <family val="1"/>
      </rPr>
      <t>"</t>
    </r>
  </si>
  <si>
    <t>https://www.facebook.com/375675922628848/posts/777296712466765/</t>
  </si>
  <si>
    <t>"SAINTE-VICTOIRE  l album est enfin là : https://lnk.to/SainteVictoireFT   https://www.instagram.com/jesuisclaraluciani https://www.youtube.com/ClaraLucianiVEVO   Actus  shop en ligne…  http://www.claraluciani.com/"</t>
  </si>
  <si>
    <t>https://www.facebook.com/375675922628848/posts/777449712451465/</t>
  </si>
  <si>
    <t>"SAINTE-VICTOIRE  nouvelle édition dispo ici : https://lnk.to/SainteVictoireReeditionFT  https://www.instagram.com/jesuisclaraluciani https://www.youtube.com/ClaraLucianiVEVO   Actus  shop en ligne…  http://www.claraluciani.com/"</t>
  </si>
  <si>
    <t>https://www.facebook.com/375675922628848/posts/777912012405235/</t>
  </si>
  <si>
    <r>
      <t xml:space="preserve">"Voici les titres des chansons qui seront sur mon premier album  disponible en pré-commande dès demain. Vous en connaissez certaines  vous en découvrirez d’autres! Parmi elle il y a « Les Fleurs » que nous avons filmé en session live et dont je posterai la vidéo demain. Prêts? </t>
    </r>
    <r>
      <rPr>
        <sz val="10.5"/>
        <color theme="1"/>
        <rFont val="Apple Color Emoji"/>
      </rPr>
      <t>😳</t>
    </r>
    <r>
      <rPr>
        <sz val="10.5"/>
        <color theme="1"/>
        <rFont val="Courier New"/>
        <family val="1"/>
      </rPr>
      <t>"</t>
    </r>
  </si>
  <si>
    <t>https://www.facebook.com/claralucianimusique/videos/778285139034589/</t>
  </si>
  <si>
    <r>
      <t xml:space="preserve">"Les fleurs sont écloses et n’attendent que d’être cueillies ! </t>
    </r>
    <r>
      <rPr>
        <sz val="10.5"/>
        <color theme="1"/>
        <rFont val="Apple Color Emoji"/>
      </rPr>
      <t>🌷💐🌹</t>
    </r>
    <r>
      <rPr>
        <sz val="10.5"/>
        <color theme="1"/>
        <rFont val="Courier New"/>
        <family val="1"/>
      </rPr>
      <t xml:space="preserve">  Voici la vidéo de notre session live : https://www.youtube.com/watch?v=SgO9V3FGQa4  Et retrouvez le titre sur toutes les plateformes  et sur mon premier album  Sainte-Victoire  qui sort le 6 avril  maintenant disponible en précommande : https://lnk.to/SainteVictoireFP"</t>
    </r>
  </si>
  <si>
    <t>https://www.facebook.com/375675922628848/posts/784593095070460/</t>
  </si>
  <si>
    <r>
      <t xml:space="preserve">"C’était fou d’ouvrir pour Juliette Armanet à L Olympia mardi soir... Ça m’a donné un avant goût de la tournée qui arrive et que j’attends avec tellement d’impatience... Vous me manquez! </t>
    </r>
    <r>
      <rPr>
        <sz val="10.5"/>
        <color theme="1"/>
        <rFont val="Apple Color Emoji"/>
      </rPr>
      <t>❤</t>
    </r>
    <r>
      <rPr>
        <sz val="10.5"/>
        <color theme="1"/>
        <rFont val="Courier New"/>
        <family val="1"/>
      </rPr>
      <t>️"</t>
    </r>
  </si>
  <si>
    <t>https://www.facebook.com/375675922628848/posts/791479077715195/</t>
  </si>
  <si>
    <r>
      <t xml:space="preserve">"J’annonce: pour faire fondre la neige et convoquer le printemps  je mettrai en ligne ma chanson LA BAIE demain! Avis de beau temps sur toutes les plateformes. </t>
    </r>
    <r>
      <rPr>
        <sz val="10.5"/>
        <color theme="1"/>
        <rFont val="Apple Color Emoji"/>
      </rPr>
      <t>🏝</t>
    </r>
    <r>
      <rPr>
        <sz val="10.5"/>
        <color theme="1"/>
        <rFont val="Courier New"/>
        <family val="1"/>
      </rPr>
      <t xml:space="preserve">  https://lnk.to/ClaraLucianiDigitalFP"</t>
    </r>
  </si>
  <si>
    <t>https://www.facebook.com/375675922628848/posts/792078814321888/</t>
  </si>
  <si>
    <r>
      <t xml:space="preserve">"Ça y est  “La Baie”  mon adaptation en français du titre de METRONOMY est dispo partout ! Elle sera aussi présente dans mon premier album Sainte-Victoire qui sort dans... DEUX SEMAINES! </t>
    </r>
    <r>
      <rPr>
        <sz val="10.5"/>
        <color theme="1"/>
        <rFont val="Apple Color Emoji"/>
      </rPr>
      <t>😮</t>
    </r>
    <r>
      <rPr>
        <sz val="10.5"/>
        <color theme="1"/>
        <rFont val="Courier New"/>
        <family val="1"/>
      </rPr>
      <t xml:space="preserve">  https://lnk.to/LaBaieFP  J espère que vous l aimerez! </t>
    </r>
    <r>
      <rPr>
        <sz val="10.5"/>
        <color theme="1"/>
        <rFont val="Apple Color Emoji"/>
      </rPr>
      <t>🏝</t>
    </r>
    <r>
      <rPr>
        <sz val="10.5"/>
        <color theme="1"/>
        <rFont val="Courier New"/>
        <family val="1"/>
      </rPr>
      <t xml:space="preserve">  L album est toujours en précommande ici : https://lnk.to/SainteVictoireFP"</t>
    </r>
  </si>
  <si>
    <t>https://www.facebook.com/375675922628848/posts/793575384172231/</t>
  </si>
  <si>
    <t>"Demain  je mettrai en ligne la vidéo que j’ai faite pour LA BAIE. Un mois entier à filmer à chaque instant la vie de tournée  sur la route avec les garçons l’année dernière. De beaux souvenirs qui résument toute la joie que j’ai eu à faire ces concerts et le bonheur immense que j’ai de savoir que je repars pour un deuxième tour et en si bonne compagnie. J’espère que vous serez là. Toutes les dates ici : https://lnk.to/ClaraLucianiConcertsFP   “SAINTE-VICTOIRE” ALBUM J-10 : https://lnk.to/SainteVictoireFP"</t>
  </si>
  <si>
    <t>https://www.facebook.com/claralucianimusique/videos/793948087468294/</t>
  </si>
  <si>
    <t>"J ai fait cette petite vidéo maison pour LA BAIE en tournée l année dernière. Pour la regarder en entier c’est ici : https://www.youtube.com/watch?v=E9XLDx4-GRg   C est un peu un panel de toutes les bêtises que nous avons pu faire... Et puis de temps en temps on fait quand même de la musique  et parfois près de chez vous : https://lnk.to/ClaraLucianiConcertsFP"</t>
  </si>
  <si>
    <t>https://www.facebook.com/375675922628848/posts/795059414023828/</t>
  </si>
  <si>
    <r>
      <t xml:space="preserve">"DOUX JÉSUS! Mon disque vient d arriver et il est superbe (en toute objectivité )! Dans une semaine il sera à vous! </t>
    </r>
    <r>
      <rPr>
        <sz val="10.5"/>
        <color theme="1"/>
        <rFont val="Apple Color Emoji"/>
      </rPr>
      <t>👌🏼❤</t>
    </r>
    <r>
      <rPr>
        <sz val="10.5"/>
        <color theme="1"/>
        <rFont val="Courier New"/>
        <family val="1"/>
      </rPr>
      <t xml:space="preserve">️  Pour le commander et le recevoir dès le jour de sa sortie c’est par ici : https://lnk.to/SainteVictoireFP   Merci merci merci à tous ceux qui me soutiennent dans cette sortie imminente! </t>
    </r>
    <r>
      <rPr>
        <sz val="10.5"/>
        <color theme="1"/>
        <rFont val="Apple Color Emoji"/>
      </rPr>
      <t>🌹</t>
    </r>
    <r>
      <rPr>
        <sz val="10.5"/>
        <color theme="1"/>
        <rFont val="Courier New"/>
        <family val="1"/>
      </rPr>
      <t>"</t>
    </r>
  </si>
  <si>
    <t>https://www.facebook.com/375675922628848/posts/795485183981251/</t>
  </si>
  <si>
    <r>
      <t xml:space="preserve">"Merci ELLE pour ce bel article dans le magazine en kiosque depuis aujourd’hui!  J’en profite aussi pour vous dire que je serai à 21h en direct dans Foule Sentimentale sur France Inter  que je vous aime  et que si vous m’aimez un peu aussi alors il faut que vous  précommandiez l’album ici : https://lnk.to/SainteVictoireFP. </t>
    </r>
    <r>
      <rPr>
        <sz val="10.5"/>
        <color theme="1"/>
        <rFont val="Apple Color Emoji"/>
      </rPr>
      <t>❤</t>
    </r>
    <r>
      <rPr>
        <sz val="10.5"/>
        <color theme="1"/>
        <rFont val="Courier New"/>
        <family val="1"/>
      </rPr>
      <t>️"</t>
    </r>
  </si>
  <si>
    <t>https://www.facebook.com/claralucianimusique/videos/796470647216038/</t>
  </si>
  <si>
    <r>
      <t>"Émotion ... Quand je découvre enfin le vinyle !</t>
    </r>
    <r>
      <rPr>
        <sz val="10.5"/>
        <color theme="1"/>
        <rFont val="Apple Color Emoji"/>
      </rPr>
      <t>😳❤</t>
    </r>
    <r>
      <rPr>
        <sz val="10.5"/>
        <color theme="1"/>
        <rFont val="Courier New"/>
        <family val="1"/>
      </rPr>
      <t>️  j-5!!  Pour l’avoir avant tout le monde c’est toujours par ici : https://lnk.to/SainteVictoireFP (édition vinyle coloré en exclu sur Fnac.com (de toute beauté!))"</t>
    </r>
  </si>
  <si>
    <t>https://www.facebook.com/375675922628848/posts/797906063739163/</t>
  </si>
  <si>
    <r>
      <t xml:space="preserve">"BIM! 4 CLEFS DANS Télérama !!! </t>
    </r>
    <r>
      <rPr>
        <sz val="10.5"/>
        <color theme="1"/>
        <rFont val="Apple Color Emoji"/>
      </rPr>
      <t>😍</t>
    </r>
    <r>
      <rPr>
        <sz val="10.5"/>
        <color theme="1"/>
        <rFont val="Courier New"/>
        <family val="1"/>
      </rPr>
      <t xml:space="preserve"> En espérant que l’une d’entre elles ouvrira votre cœur à ce premier album!  J-2!!! </t>
    </r>
    <r>
      <rPr>
        <sz val="10.5"/>
        <color theme="1"/>
        <rFont val="Apple Color Emoji"/>
      </rPr>
      <t>🌶🔥</t>
    </r>
    <r>
      <rPr>
        <sz val="10.5"/>
        <color theme="1"/>
        <rFont val="Courier New"/>
        <family val="1"/>
      </rPr>
      <t>"</t>
    </r>
  </si>
  <si>
    <t>https://www.facebook.com/375675922628848/posts/798423147020788/</t>
  </si>
  <si>
    <t>"On y est. Mon album est sorti : https://lnk.to/SainteVictoireFP  J’espère que vous l’aimerez comme j’ai aimé le faire. Merci à toutes les merveilleuses personnes qui ont rendu possible cette histoire et surtout: mon label d’amour Initial Artist Services  Grand Musique Management  le divin triptyque SAGE  Benjamin Lebeau et Yuksek  ma soeur et Alban Claudin. À vous de le faire vivre maintenant!  (photo @nicolas_pinault)"</t>
  </si>
  <si>
    <t>https://www.facebook.com/375675922628848/posts/798736103656159/</t>
  </si>
  <si>
    <t>https://www.facebook.com/375675922628848/posts/798871320309304/</t>
  </si>
  <si>
    <t>https://www.facebook.com/375675922628848/posts/800241433505626/</t>
  </si>
  <si>
    <r>
      <t xml:space="preserve">"Alerte à la Grenade! Je serai sur le plateau du Quotidien avec Yann Barthès à partir de 20h! </t>
    </r>
    <r>
      <rPr>
        <sz val="10.5"/>
        <color theme="1"/>
        <rFont val="Apple Color Emoji"/>
      </rPr>
      <t>🕺🏻💫</t>
    </r>
    <r>
      <rPr>
        <sz val="10.5"/>
        <color theme="1"/>
        <rFont val="Courier New"/>
        <family val="1"/>
      </rPr>
      <t>"</t>
    </r>
  </si>
  <si>
    <t>https://www.facebook.com/375675922628848/posts/800560660140370/</t>
  </si>
  <si>
    <r>
      <t xml:space="preserve">"Mon album est aussi disponible sur Apple Music </t>
    </r>
    <r>
      <rPr>
        <sz val="10.5"/>
        <color theme="1"/>
        <rFont val="Apple Color Emoji"/>
      </rPr>
      <t>💣💥</t>
    </r>
    <r>
      <rPr>
        <sz val="10.5"/>
        <color theme="1"/>
        <rFont val="Courier New"/>
        <family val="1"/>
      </rPr>
      <t xml:space="preserve">   https://itunes.apple.com/fr/album/sainte-victoire/1358422128"</t>
    </r>
  </si>
  <si>
    <t>https://www.facebook.com/375675922628848/posts/801166843413085/</t>
  </si>
  <si>
    <r>
      <t xml:space="preserve">"COUP D’ÉTAT SOUTERRAIN! </t>
    </r>
    <r>
      <rPr>
        <sz val="10.5"/>
        <color theme="1"/>
        <rFont val="Apple Color Emoji"/>
      </rPr>
      <t>💥🔥💥</t>
    </r>
    <r>
      <rPr>
        <sz val="10.5"/>
        <color theme="1"/>
        <rFont val="Courier New"/>
        <family val="1"/>
      </rPr>
      <t xml:space="preserve"> Je suis dans le métro  j’attends vos photos!   Écoutez mon album sur  Deezer </t>
    </r>
    <r>
      <rPr>
        <sz val="10.5"/>
        <color theme="1"/>
        <rFont val="Apple Color Emoji"/>
      </rPr>
      <t>🙌🏼</t>
    </r>
    <r>
      <rPr>
        <sz val="10.5"/>
        <color theme="1"/>
        <rFont val="Courier New"/>
        <family val="1"/>
      </rPr>
      <t>:  http://www.deezer.com/fr/album/58804212"</t>
    </r>
  </si>
  <si>
    <t>https://www.facebook.com/375675922628848/posts/803739193155850/</t>
  </si>
  <si>
    <r>
      <t xml:space="preserve">"Mon concert parisien au festival Days Off est déjà complet </t>
    </r>
    <r>
      <rPr>
        <sz val="10.5"/>
        <color theme="1"/>
        <rFont val="Apple Color Emoji"/>
      </rPr>
      <t>🙌🏼✨</t>
    </r>
    <r>
      <rPr>
        <sz val="10.5"/>
        <color theme="1"/>
        <rFont val="Courier New"/>
        <family val="1"/>
      </rPr>
      <t xml:space="preserve">! Pensez à prendre vos places pour  La Gaîté Lyrique avant qu’il n’y en ait plus! </t>
    </r>
    <r>
      <rPr>
        <sz val="10.5"/>
        <color theme="1"/>
        <rFont val="Apple Color Emoji"/>
      </rPr>
      <t>😱</t>
    </r>
    <r>
      <rPr>
        <sz val="10.5"/>
        <color theme="1"/>
        <rFont val="Courier New"/>
        <family val="1"/>
      </rPr>
      <t xml:space="preserve"> Ici : https://lnk.to/claraluciani-gaitelyriqueFP  Et en tournée partout: https://lnk.to/ClaraLucianiConcertsFP  20.04.18 RENNES (35) / Festival Mythos 28.04.18 BOURGES (18) / Le 22 – Le Printemps de Bourges 10.05.18 CANNES (06) / Villa Schweppes 19.05.18 SAINT BRIEUC (22) / Art Rock 10.06.18 MONTREAL (Ca) / Les Francofolies de Montréal 17.06.18 REIMS (51) / La Magnifique Society 24.06.18 PARIS (75) / Solidays 29.06.18 SAINT PRIEST (69) / Festival Music en Ciel 07.07.18 PARIS (75) / Festival Days Off 13.07.18 LA ROCHELLE (13) / Les Francofolies de la Rochelle 15.07.18 MONTMARTIN SUR MER (50) / Chauffer dans la Noirceur 19.07.18 SPA (Be) / Les Francofolies de Spa 21.07.18 NYON (Ch) / Paleo Festival 25.07.18 PAU (65) / Eté à Pau 15.08.18 BRUXELLES (Be) / Brussel Summer Festival 26.08.18 NAMUR (Be) / Les Solidarités  ... et plus à venir!"</t>
    </r>
  </si>
  <si>
    <r>
      <t xml:space="preserve">"NOUVELLE VIDÉO pour fêter la sortie de l’album : un tête à tête guitare voix  comme au tout début  et une chanson qui compte pour moi.   </t>
    </r>
    <r>
      <rPr>
        <b/>
        <sz val="10.5"/>
        <rFont val="Apple Color Emoji"/>
      </rPr>
      <t>🌹🌹🌹</t>
    </r>
    <r>
      <rPr>
        <b/>
        <sz val="10.5"/>
        <rFont val="Courier New"/>
        <family val="1"/>
      </rPr>
      <t xml:space="preserve">  Ps: un grand merci à ceux qui ont déjà acheté l’album  pour les retardataires c’est ici :  https://lnk.to/SainteVictoireFP"</t>
    </r>
  </si>
  <si>
    <r>
      <t xml:space="preserve">"Quand je reprends Lana Del Rey en français pour Konbini ça donne ça: </t>
    </r>
    <r>
      <rPr>
        <b/>
        <sz val="10.5"/>
        <rFont val="Apple Color Emoji"/>
      </rPr>
      <t>✨</t>
    </r>
    <r>
      <rPr>
        <b/>
        <sz val="10.5"/>
        <rFont val="Courier New"/>
        <family val="1"/>
      </rPr>
      <t xml:space="preserve">  Merci pour tous vos beaux retours sur l’album  je lis tout. </t>
    </r>
    <r>
      <rPr>
        <b/>
        <sz val="10.5"/>
        <rFont val="Apple Color Emoji"/>
      </rPr>
      <t>👀</t>
    </r>
    <r>
      <rPr>
        <b/>
        <sz val="10.5"/>
        <rFont val="Courier New"/>
        <family val="1"/>
      </rPr>
      <t xml:space="preserve"> Pour ceux qui ne le savaient pas  il vient de sortir  vous pouvez l’écouter ici :https://lnk.to/SainteVictoireFP"</t>
    </r>
  </si>
  <si>
    <t>likes</t>
  </si>
  <si>
    <t>dates</t>
  </si>
  <si>
    <t>react</t>
  </si>
  <si>
    <t>engag</t>
  </si>
  <si>
    <t>coms_base</t>
  </si>
  <si>
    <t>coms_repl</t>
  </si>
  <si>
    <t>coms</t>
  </si>
  <si>
    <t>coms_lik</t>
  </si>
  <si>
    <t>shar</t>
  </si>
  <si>
    <t>coms_all</t>
  </si>
  <si>
    <t>post_msg</t>
  </si>
  <si>
    <t>Video</t>
  </si>
  <si>
    <t>D</t>
  </si>
  <si>
    <t>"Roméo Elvis ou Lomepal ? Booba ou Damso ? Rick ou Morty ? Voici le FAST &amp; CURIOUS d'Angèle"</t>
  </si>
  <si>
    <t>Date</t>
  </si>
  <si>
    <t>Messages</t>
  </si>
  <si>
    <t>Ton</t>
  </si>
  <si>
    <t>Communic</t>
  </si>
  <si>
    <t>D-I</t>
  </si>
  <si>
    <t>D-Q</t>
  </si>
  <si>
    <r>
      <t>"</t>
    </r>
    <r>
      <rPr>
        <b/>
        <u/>
        <sz val="10.5"/>
        <color rgb="FF0033CC"/>
        <rFont val="Courier New"/>
        <family val="3"/>
      </rPr>
      <t>J’annonce</t>
    </r>
    <r>
      <rPr>
        <sz val="10.5"/>
        <color theme="1"/>
        <rFont val="Courier New"/>
        <family val="1"/>
      </rPr>
      <t xml:space="preserve">: pour faire fondre la neige et convoquer le printemps  </t>
    </r>
    <r>
      <rPr>
        <b/>
        <u/>
        <sz val="10.5"/>
        <color rgb="FF0033CC"/>
        <rFont val="Courier New"/>
        <family val="3"/>
      </rPr>
      <t>je</t>
    </r>
    <r>
      <rPr>
        <sz val="10.5"/>
        <color theme="1"/>
        <rFont val="Courier New"/>
        <family val="1"/>
      </rPr>
      <t xml:space="preserve"> mettrai en ligne </t>
    </r>
    <r>
      <rPr>
        <b/>
        <u/>
        <sz val="10.5"/>
        <color rgb="FF0033CC"/>
        <rFont val="Courier New"/>
        <family val="3"/>
      </rPr>
      <t>ma</t>
    </r>
    <r>
      <rPr>
        <sz val="10.5"/>
        <color theme="1"/>
        <rFont val="Courier New"/>
        <family val="1"/>
      </rPr>
      <t xml:space="preserve"> chanson LA BAIE demain! Avis de beau temps sur toutes les plateformes. </t>
    </r>
    <r>
      <rPr>
        <sz val="10.5"/>
        <color theme="1"/>
        <rFont val="Apple Color Emoji"/>
      </rPr>
      <t>🏝</t>
    </r>
    <r>
      <rPr>
        <sz val="10.5"/>
        <color theme="1"/>
        <rFont val="Courier New"/>
        <family val="1"/>
      </rPr>
      <t xml:space="preserve">  https://lnk.to/ClaraLucianiDigitalFP"</t>
    </r>
  </si>
  <si>
    <r>
      <t>"</t>
    </r>
    <r>
      <rPr>
        <b/>
        <u/>
        <sz val="10.5"/>
        <color rgb="FF0033CC"/>
        <rFont val="Courier New"/>
        <family val="3"/>
      </rPr>
      <t>Ma</t>
    </r>
    <r>
      <rPr>
        <sz val="10.5"/>
        <color theme="1"/>
        <rFont val="Courier New"/>
        <family val="1"/>
      </rPr>
      <t xml:space="preserve"> grenade est #1 de la playlist Exception Française sur Spotify </t>
    </r>
    <r>
      <rPr>
        <sz val="10.5"/>
        <color theme="1"/>
        <rFont val="Apple Color Emoji"/>
      </rPr>
      <t>😍💪🏼</t>
    </r>
    <r>
      <rPr>
        <sz val="10.5"/>
        <color theme="1"/>
        <rFont val="Courier New"/>
        <family val="1"/>
      </rPr>
      <t>!  https://open.spotify.com/user/spotify/playlist/37i9dQZF1DWTIykNHRogOx?si=cNUbGs3lSCiCInwpLD-ssw"</t>
    </r>
  </si>
  <si>
    <r>
      <t xml:space="preserve">"Les fleurs sont écloses et n’attendent que d’être cueillies ! </t>
    </r>
    <r>
      <rPr>
        <sz val="10.5"/>
        <color theme="1"/>
        <rFont val="Apple Color Emoji"/>
      </rPr>
      <t>🌷💐🌹</t>
    </r>
    <r>
      <rPr>
        <sz val="10.5"/>
        <color theme="1"/>
        <rFont val="Courier New"/>
        <family val="1"/>
      </rPr>
      <t xml:space="preserve">  </t>
    </r>
    <r>
      <rPr>
        <u/>
        <sz val="10.5"/>
        <color theme="1"/>
        <rFont val="Courier New"/>
        <family val="3"/>
      </rPr>
      <t>Voici</t>
    </r>
    <r>
      <rPr>
        <sz val="10.5"/>
        <color theme="1"/>
        <rFont val="Courier New"/>
        <family val="1"/>
      </rPr>
      <t xml:space="preserve"> la vidéo de notre session live : https://www.youtube.com/watch?v=SgO9V3FGQa4  Et </t>
    </r>
    <r>
      <rPr>
        <b/>
        <sz val="10.5"/>
        <color rgb="FFFF0000"/>
        <rFont val="Courier New"/>
        <family val="3"/>
      </rPr>
      <t>retrouvez</t>
    </r>
    <r>
      <rPr>
        <sz val="10.5"/>
        <color theme="1"/>
        <rFont val="Courier New"/>
        <family val="1"/>
      </rPr>
      <t xml:space="preserve"> le titre sur toutes les plateformes  et sur </t>
    </r>
    <r>
      <rPr>
        <b/>
        <u/>
        <sz val="10.5"/>
        <color rgb="FF0033CC"/>
        <rFont val="Courier New"/>
        <family val="3"/>
      </rPr>
      <t>mon</t>
    </r>
    <r>
      <rPr>
        <sz val="10.5"/>
        <color theme="1"/>
        <rFont val="Courier New"/>
        <family val="1"/>
      </rPr>
      <t xml:space="preserve"> premier album  Sainte-Victoire  qui sort le 6 avril  maintenant disponible en précommande : https://lnk.to/SainteVictoireFP"</t>
    </r>
  </si>
  <si>
    <r>
      <t xml:space="preserve">"C’était fou d’ouvrir pour Juliette Armanet à L Olympia mardi soir... Ça </t>
    </r>
    <r>
      <rPr>
        <b/>
        <u/>
        <sz val="10.5"/>
        <color rgb="FF0033CC"/>
        <rFont val="Courier New"/>
        <family val="3"/>
      </rPr>
      <t>m’a</t>
    </r>
    <r>
      <rPr>
        <sz val="10.5"/>
        <color theme="1"/>
        <rFont val="Courier New"/>
        <family val="1"/>
      </rPr>
      <t xml:space="preserve"> donné un avant goût de la tournée qui arrive et que </t>
    </r>
    <r>
      <rPr>
        <b/>
        <u/>
        <sz val="10.5"/>
        <color rgb="FF0033CC"/>
        <rFont val="Courier New"/>
        <family val="3"/>
      </rPr>
      <t>j’attends</t>
    </r>
    <r>
      <rPr>
        <sz val="10.5"/>
        <color theme="1"/>
        <rFont val="Courier New"/>
        <family val="1"/>
      </rPr>
      <t xml:space="preserve"> avec tellement d’impatience... </t>
    </r>
    <r>
      <rPr>
        <b/>
        <sz val="10.5"/>
        <color rgb="FFFF0000"/>
        <rFont val="Courier New"/>
        <family val="3"/>
      </rPr>
      <t>Vous</t>
    </r>
    <r>
      <rPr>
        <sz val="10.5"/>
        <color theme="1"/>
        <rFont val="Courier New"/>
        <family val="1"/>
      </rPr>
      <t xml:space="preserve"> </t>
    </r>
    <r>
      <rPr>
        <b/>
        <u/>
        <sz val="10.5"/>
        <color rgb="FF0033CC"/>
        <rFont val="Courier New"/>
        <family val="3"/>
      </rPr>
      <t>me</t>
    </r>
    <r>
      <rPr>
        <sz val="10.5"/>
        <color theme="1"/>
        <rFont val="Courier New"/>
        <family val="1"/>
      </rPr>
      <t xml:space="preserve"> manquez! </t>
    </r>
    <r>
      <rPr>
        <sz val="10.5"/>
        <color theme="1"/>
        <rFont val="Apple Color Emoji"/>
      </rPr>
      <t>❤</t>
    </r>
    <r>
      <rPr>
        <sz val="10.5"/>
        <color theme="1"/>
        <rFont val="Courier New"/>
        <family val="1"/>
      </rPr>
      <t>️"</t>
    </r>
  </si>
  <si>
    <r>
      <t xml:space="preserve">"Alerte à la Grenade! </t>
    </r>
    <r>
      <rPr>
        <b/>
        <u/>
        <sz val="10.5"/>
        <color rgb="FF0033CC"/>
        <rFont val="Courier New"/>
        <family val="3"/>
      </rPr>
      <t>Je</t>
    </r>
    <r>
      <rPr>
        <sz val="10.5"/>
        <color theme="1"/>
        <rFont val="Courier New"/>
        <family val="1"/>
      </rPr>
      <t xml:space="preserve"> serai sur le plateau du Quotidien avec Yann Barthès à partir de 20h! </t>
    </r>
    <r>
      <rPr>
        <sz val="10.5"/>
        <color theme="1"/>
        <rFont val="Apple Color Emoji"/>
      </rPr>
      <t>🕺🏻💫</t>
    </r>
    <r>
      <rPr>
        <sz val="10.5"/>
        <color theme="1"/>
        <rFont val="Courier New"/>
        <family val="1"/>
      </rPr>
      <t>"</t>
    </r>
  </si>
  <si>
    <r>
      <t xml:space="preserve">"Comme l été passe vite...  </t>
    </r>
    <r>
      <rPr>
        <b/>
        <u/>
        <sz val="10.5"/>
        <color rgb="FF0033CC"/>
        <rFont val="Courier New"/>
        <family val="3"/>
      </rPr>
      <t>J ai</t>
    </r>
    <r>
      <rPr>
        <sz val="10.5"/>
        <color theme="1"/>
        <rFont val="Courier New"/>
        <family val="1"/>
      </rPr>
      <t xml:space="preserve"> chanté La Madrague pour la playlist  Souvenirs d été  de Deezer"</t>
    </r>
  </si>
  <si>
    <r>
      <t xml:space="preserve">"Nouveau clip  Jalousie  : https://www.youtube.com/watch?v=hhhXegAbgrU  Extrait de </t>
    </r>
    <r>
      <rPr>
        <b/>
        <u/>
        <sz val="10.5"/>
        <color rgb="FF0033CC"/>
        <rFont val="Courier New"/>
        <family val="3"/>
      </rPr>
      <t>mon</t>
    </r>
    <r>
      <rPr>
        <sz val="10.5"/>
        <color theme="1"/>
        <rFont val="Courier New"/>
        <family val="1"/>
      </rPr>
      <t xml:space="preserve"> premier album  BROL  qui sort dans deux semaines  le 5 octobre  </t>
    </r>
    <r>
      <rPr>
        <b/>
        <sz val="10.5"/>
        <color rgb="FFFF0000"/>
        <rFont val="Courier New"/>
        <family val="3"/>
      </rPr>
      <t>vous pouvez</t>
    </r>
    <r>
      <rPr>
        <sz val="10.5"/>
        <color theme="1"/>
        <rFont val="Courier New"/>
        <family val="1"/>
      </rPr>
      <t xml:space="preserve"> le </t>
    </r>
    <r>
      <rPr>
        <b/>
        <i/>
        <sz val="12"/>
        <color rgb="FF00B050"/>
        <rFont val="Courier New"/>
        <family val="3"/>
      </rPr>
      <t>commander ici</t>
    </r>
    <r>
      <rPr>
        <sz val="10.5"/>
        <color theme="1"/>
        <rFont val="Courier New"/>
        <family val="1"/>
      </rPr>
      <t xml:space="preserve"> : https://lnk.to/AngeleBrolFP  Leo Walk &amp; Neels Castillon à la réalisation  Merci aux jalouses </t>
    </r>
    <r>
      <rPr>
        <sz val="10.5"/>
        <color theme="1"/>
        <rFont val="Apple Color Emoji"/>
      </rPr>
      <t>❤</t>
    </r>
    <r>
      <rPr>
        <sz val="10.5"/>
        <color theme="1"/>
        <rFont val="Courier New"/>
        <family val="1"/>
      </rPr>
      <t>️ @boubzy @johfaye @sagefanny @nicolas_huchard  Merci à MOTION PALACE pour ce clip incroyable (mandibules)"</t>
    </r>
  </si>
  <si>
    <r>
      <t xml:space="preserve">"La semaine prochaine  on repart sur la route dans 4 villes de France pour </t>
    </r>
    <r>
      <rPr>
        <b/>
        <sz val="10.5"/>
        <color rgb="FFFF0000"/>
        <rFont val="Courier New"/>
        <family val="3"/>
      </rPr>
      <t>vous</t>
    </r>
    <r>
      <rPr>
        <sz val="10.5"/>
        <color theme="1"/>
        <rFont val="Courier New"/>
        <family val="1"/>
      </rPr>
      <t xml:space="preserve"> rencontrer. </t>
    </r>
    <r>
      <rPr>
        <b/>
        <sz val="11"/>
        <color rgb="FF00B050"/>
        <rFont val="Courier New"/>
        <family val="3"/>
      </rPr>
      <t>Écoute de Brol en avant-première  rencontre dédicaces et shop éphémère... Entrée libre dans les salles suivantes</t>
    </r>
    <r>
      <rPr>
        <sz val="10.5"/>
        <color theme="1"/>
        <rFont val="Courier New"/>
        <family val="1"/>
      </rPr>
      <t xml:space="preserve"> :  Lundi 17/09 – LILLE – La Bulle Café – 18h - https://lnk.to/rCfLVFP Mardi 18/09 – LYON – Péniche Le Sirius – 18h –  https://lnk.to/YUYe6FP Mercredi 19/09 – MARSEILLE – L’Ébénisterie – 18h – https://lnk.to/Y7WofFP Jeudi 20/09 – BORDEAUX – La Tencha – 18h - https://lnk.to/kVUB9FP"</t>
    </r>
  </si>
  <si>
    <r>
      <t xml:space="preserve">"L été se termine  la pluie revient  et les festivals </t>
    </r>
    <r>
      <rPr>
        <b/>
        <sz val="10.5"/>
        <color rgb="FFFF0000"/>
        <rFont val="Courier New"/>
        <family val="3"/>
      </rPr>
      <t>nous</t>
    </r>
    <r>
      <rPr>
        <sz val="10.5"/>
        <color theme="1"/>
        <rFont val="Courier New"/>
        <family val="1"/>
      </rPr>
      <t xml:space="preserve"> manquent déjà... La tournée des festivals est finie  me laissant le temps de finaliser les derniers détails pour l album à venir  le 5 octobre. </t>
    </r>
    <r>
      <rPr>
        <b/>
        <sz val="10.5"/>
        <color rgb="FFFF0000"/>
        <rFont val="Courier New"/>
        <family val="3"/>
      </rPr>
      <t>Merci à tous</t>
    </r>
    <r>
      <rPr>
        <sz val="10.5"/>
        <color theme="1"/>
        <rFont val="Courier New"/>
        <family val="1"/>
      </rPr>
      <t xml:space="preserve"> de </t>
    </r>
    <r>
      <rPr>
        <b/>
        <u/>
        <sz val="10.5"/>
        <color rgb="FF0033CC"/>
        <rFont val="Courier New"/>
        <family val="3"/>
      </rPr>
      <t>m avoir</t>
    </r>
    <r>
      <rPr>
        <sz val="10.5"/>
        <color theme="1"/>
        <rFont val="Courier New"/>
        <family val="1"/>
      </rPr>
      <t xml:space="preserve"> permis de faire tant de dates  c était étonnant  inattendu  et un peu fou à la fois. </t>
    </r>
    <r>
      <rPr>
        <b/>
        <u/>
        <sz val="10.5"/>
        <color rgb="FF0033CC"/>
        <rFont val="Courier New"/>
        <family val="3"/>
      </rPr>
      <t>Je</t>
    </r>
    <r>
      <rPr>
        <sz val="10.5"/>
        <color theme="1"/>
        <rFont val="Courier New"/>
        <family val="1"/>
      </rPr>
      <t xml:space="preserve"> continue sur cette folle lancée grâce à </t>
    </r>
    <r>
      <rPr>
        <b/>
        <sz val="10.5"/>
        <color rgb="FFFF0000"/>
        <rFont val="Courier New"/>
        <family val="3"/>
      </rPr>
      <t>vous</t>
    </r>
    <r>
      <rPr>
        <sz val="10.5"/>
        <color theme="1"/>
        <rFont val="Courier New"/>
        <family val="1"/>
      </rPr>
      <t xml:space="preserve">. Merci à </t>
    </r>
    <r>
      <rPr>
        <b/>
        <u/>
        <sz val="10.5"/>
        <color rgb="FF0033CC"/>
        <rFont val="Courier New"/>
        <family val="3"/>
      </rPr>
      <t>mon</t>
    </r>
    <r>
      <rPr>
        <sz val="10.5"/>
        <color theme="1"/>
        <rFont val="Courier New"/>
        <family val="1"/>
      </rPr>
      <t xml:space="preserve"> équipe de tournée ♥ </t>
    </r>
    <r>
      <rPr>
        <b/>
        <sz val="10.5"/>
        <color rgb="FFFF0000"/>
        <rFont val="Courier New"/>
        <family val="3"/>
      </rPr>
      <t>On se voit</t>
    </r>
    <r>
      <rPr>
        <sz val="10.5"/>
        <color theme="1"/>
        <rFont val="Courier New"/>
        <family val="1"/>
      </rPr>
      <t xml:space="preserve"> le 5 octobre pour </t>
    </r>
    <r>
      <rPr>
        <b/>
        <sz val="10.5"/>
        <color rgb="FFFF0000"/>
        <rFont val="Courier New"/>
        <family val="3"/>
      </rPr>
      <t>vous</t>
    </r>
    <r>
      <rPr>
        <sz val="10.5"/>
        <color theme="1"/>
        <rFont val="Courier New"/>
        <family val="1"/>
      </rPr>
      <t xml:space="preserve"> présenter Brol (</t>
    </r>
    <r>
      <rPr>
        <b/>
        <sz val="11"/>
        <color rgb="FF00B050"/>
        <rFont val="Courier New"/>
        <family val="3"/>
      </rPr>
      <t>pré-commandes disponibles ici</t>
    </r>
    <r>
      <rPr>
        <sz val="10.5"/>
        <color theme="1"/>
        <rFont val="Courier New"/>
        <family val="1"/>
      </rPr>
      <t xml:space="preserve">:  https://lnk.to/AngeleBrolFP) </t>
    </r>
    <r>
      <rPr>
        <b/>
        <u/>
        <sz val="10.5"/>
        <color rgb="FF0033CC"/>
        <rFont val="Courier New"/>
        <family val="3"/>
      </rPr>
      <t>Angèle</t>
    </r>
    <r>
      <rPr>
        <sz val="10.5"/>
        <color theme="1"/>
        <rFont val="Courier New"/>
        <family val="1"/>
      </rPr>
      <t xml:space="preserve">    </t>
    </r>
    <r>
      <rPr>
        <sz val="10.5"/>
        <color theme="1"/>
        <rFont val="Apple Color Emoji"/>
      </rPr>
      <t>🎥</t>
    </r>
    <r>
      <rPr>
        <sz val="10.5"/>
        <color theme="1"/>
        <rFont val="Courier New"/>
        <family val="1"/>
      </rPr>
      <t xml:space="preserve"> Brice VDH"</t>
    </r>
  </si>
  <si>
    <r>
      <t xml:space="preserve">"Brol  premier album le 05.10.18 </t>
    </r>
    <r>
      <rPr>
        <b/>
        <sz val="11"/>
        <color rgb="FF00B050"/>
        <rFont val="Courier New"/>
        <family val="3"/>
      </rPr>
      <t xml:space="preserve">Pré-commandes disponibles dès maintenant </t>
    </r>
    <r>
      <rPr>
        <sz val="10.5"/>
        <color theme="1"/>
        <rFont val="Courier New"/>
        <family val="1"/>
      </rPr>
      <t xml:space="preserve">  https://lnk.to/AngeleBrolFP   Bisous  </t>
    </r>
    <r>
      <rPr>
        <b/>
        <u/>
        <sz val="10.5"/>
        <color rgb="FF0033CC"/>
        <rFont val="Courier New"/>
        <family val="3"/>
      </rPr>
      <t>je</t>
    </r>
    <r>
      <rPr>
        <sz val="10.5"/>
        <color theme="1"/>
        <rFont val="Courier New"/>
        <family val="1"/>
      </rPr>
      <t xml:space="preserve"> </t>
    </r>
    <r>
      <rPr>
        <b/>
        <sz val="10.5"/>
        <color rgb="FFFF0000"/>
        <rFont val="Courier New"/>
        <family val="3"/>
      </rPr>
      <t>vous</t>
    </r>
    <r>
      <rPr>
        <sz val="10.5"/>
        <color theme="1"/>
        <rFont val="Courier New"/>
        <family val="1"/>
      </rPr>
      <t xml:space="preserve"> aime.   Brol  first album on the 05.10.18 Pre-orders available from now  https://lnk.to/AngeleBrolFP    Kiss  love you all.   Brol  debuutalbum op de 05.10.18  De pre-order is beschikbaar nu https://lnk.to/AngeleBrolFP   Dikke kus  love you all.   </t>
    </r>
    <r>
      <rPr>
        <sz val="10.5"/>
        <color theme="1"/>
        <rFont val="Apple Color Emoji"/>
      </rPr>
      <t>📸</t>
    </r>
    <r>
      <rPr>
        <sz val="10.5"/>
        <color theme="1"/>
        <rFont val="Courier New"/>
        <family val="1"/>
      </rPr>
      <t xml:space="preserve"> cover : Serge Van Laeken </t>
    </r>
    <r>
      <rPr>
        <sz val="10.5"/>
        <color theme="1"/>
        <rFont val="Apple Color Emoji"/>
      </rPr>
      <t>📸</t>
    </r>
    <r>
      <rPr>
        <sz val="10.5"/>
        <color theme="1"/>
        <rFont val="Courier New"/>
        <family val="1"/>
      </rPr>
      <t xml:space="preserve"> tracklist: Charlotte Abramow PHOTOGRAPHY"</t>
    </r>
  </si>
  <si>
    <r>
      <t xml:space="preserve">"BROL is out ! https://lnk.to/AngeleBrolFT  25.05.19 - Angèle | Forest National </t>
    </r>
    <r>
      <rPr>
        <b/>
        <sz val="12"/>
        <color rgb="FF00B050"/>
        <rFont val="Courier New"/>
        <family val="3"/>
      </rPr>
      <t>Mise en vente demain 10H</t>
    </r>
    <r>
      <rPr>
        <sz val="10.5"/>
        <color theme="1"/>
        <rFont val="Courier New"/>
        <family val="1"/>
      </rPr>
      <t xml:space="preserve"> - https://bit.ly/2OkuLRA  Toutes les dates de la tournée : https://lnk.to/AngeleConcertsFT  https://www.youtube.com/AngeleAmbre https://www.instagram.com/angele_vl"</t>
    </r>
  </si>
  <si>
    <r>
      <t>"J-6 // plus que quelques vinyles “Bruxelles” disponibles uniquement avec la précommande : https://lnk.to/AngeleShopFP" "</t>
    </r>
    <r>
      <rPr>
        <b/>
        <sz val="12"/>
        <color rgb="FFFF0000"/>
        <rFont val="Courier New"/>
        <family val="3"/>
      </rPr>
      <t>Appuyez pour voir</t>
    </r>
    <r>
      <rPr>
        <sz val="12"/>
        <color theme="1"/>
        <rFont val="Courier New"/>
        <family val="3"/>
      </rPr>
      <t xml:space="preserve"> </t>
    </r>
    <r>
      <rPr>
        <b/>
        <sz val="12"/>
        <color rgb="FF00B050"/>
        <rFont val="Courier New"/>
        <family val="3"/>
      </rPr>
      <t>les produits</t>
    </r>
    <r>
      <rPr>
        <sz val="10.5"/>
        <color theme="1"/>
        <rFont val="Courier New"/>
        <family val="1"/>
      </rPr>
      <t>"</t>
    </r>
  </si>
  <si>
    <r>
      <rPr>
        <b/>
        <u/>
        <sz val="10.5"/>
        <color rgb="FF0033CC"/>
        <rFont val="Courier New"/>
        <family val="3"/>
      </rPr>
      <t>"J</t>
    </r>
    <r>
      <rPr>
        <sz val="10.5"/>
        <color theme="1"/>
        <rFont val="Courier New"/>
        <family val="1"/>
      </rPr>
      <t xml:space="preserve"> adore Bruxelles en 2018"</t>
    </r>
  </si>
  <si>
    <r>
      <t xml:space="preserve">"Murphy Tour part III. </t>
    </r>
    <r>
      <rPr>
        <b/>
        <sz val="12"/>
        <color theme="1"/>
        <rFont val="Courier New"/>
        <family val="3"/>
      </rPr>
      <t>Pour voir la vidéo en entier</t>
    </r>
    <r>
      <rPr>
        <sz val="10.5"/>
        <color theme="1"/>
        <rFont val="Courier New"/>
        <family val="1"/>
      </rPr>
      <t xml:space="preserve"> : https://www.youtube.com/watch?v=S0dZhlbeyWY   </t>
    </r>
    <r>
      <rPr>
        <b/>
        <sz val="10.5"/>
        <color rgb="FFFF0000"/>
        <rFont val="Courier New"/>
        <family val="3"/>
      </rPr>
      <t>Merci à vous</t>
    </r>
    <r>
      <rPr>
        <sz val="10.5"/>
        <color theme="1"/>
        <rFont val="Courier New"/>
        <family val="1"/>
      </rPr>
      <t xml:space="preserve">  </t>
    </r>
    <r>
      <rPr>
        <b/>
        <u/>
        <sz val="10.5"/>
        <color rgb="FF0033CC"/>
        <rFont val="Courier New"/>
        <family val="3"/>
      </rPr>
      <t>j ai</t>
    </r>
    <r>
      <rPr>
        <sz val="10.5"/>
        <color theme="1"/>
        <rFont val="Courier New"/>
        <family val="1"/>
      </rPr>
      <t xml:space="preserve"> pu </t>
    </r>
    <r>
      <rPr>
        <b/>
        <sz val="10.5"/>
        <color rgb="FFFF0000"/>
        <rFont val="Courier New"/>
        <family val="3"/>
      </rPr>
      <t>vous</t>
    </r>
    <r>
      <rPr>
        <sz val="10.5"/>
        <color theme="1"/>
        <rFont val="Courier New"/>
        <family val="1"/>
      </rPr>
      <t xml:space="preserve"> rencontrer  c était étrange de </t>
    </r>
    <r>
      <rPr>
        <b/>
        <sz val="10.5"/>
        <color rgb="FFFF0000"/>
        <rFont val="Courier New"/>
        <family val="3"/>
      </rPr>
      <t>vous</t>
    </r>
    <r>
      <rPr>
        <sz val="10.5"/>
        <color theme="1"/>
        <rFont val="Courier New"/>
        <family val="1"/>
      </rPr>
      <t xml:space="preserve"> voir si nombreux.. </t>
    </r>
    <r>
      <rPr>
        <b/>
        <u/>
        <sz val="10.5"/>
        <color rgb="FF0033CC"/>
        <rFont val="Courier New"/>
        <family val="3"/>
      </rPr>
      <t>J ai</t>
    </r>
    <r>
      <rPr>
        <sz val="10.5"/>
        <color theme="1"/>
        <rFont val="Courier New"/>
        <family val="1"/>
      </rPr>
      <t xml:space="preserve"> encore du mal à réaliser. </t>
    </r>
    <r>
      <rPr>
        <b/>
        <u/>
        <sz val="10.5"/>
        <color rgb="FF0033CC"/>
        <rFont val="Courier New"/>
        <family val="3"/>
      </rPr>
      <t>J aurais</t>
    </r>
    <r>
      <rPr>
        <sz val="10.5"/>
        <color theme="1"/>
        <rFont val="Courier New"/>
        <family val="1"/>
      </rPr>
      <t xml:space="preserve"> aimé passer plus de temps avec chaque personne  </t>
    </r>
    <r>
      <rPr>
        <b/>
        <u/>
        <sz val="10.5"/>
        <color rgb="FF0033CC"/>
        <rFont val="Courier New"/>
        <family val="3"/>
      </rPr>
      <t>je</t>
    </r>
    <r>
      <rPr>
        <sz val="10.5"/>
        <color theme="1"/>
        <rFont val="Courier New"/>
        <family val="1"/>
      </rPr>
      <t xml:space="preserve"> reviendrai  promis !   Brol  sortie J-3 : https://lnk.to/AngeleBrolFP"</t>
    </r>
  </si>
  <si>
    <r>
      <t xml:space="preserve">"BROL is out ! https://lnk.to/AngeleBrolFT  </t>
    </r>
    <r>
      <rPr>
        <b/>
        <sz val="12"/>
        <color theme="1"/>
        <rFont val="Courier New"/>
        <family val="3"/>
      </rPr>
      <t>Toutes les dates de la tournée :</t>
    </r>
    <r>
      <rPr>
        <sz val="10.5"/>
        <color theme="1"/>
        <rFont val="Courier New"/>
        <family val="1"/>
      </rPr>
      <t xml:space="preserve"> https://lnk.to/AngeleConcertsFT  https://www.youtube.com/AngeleAmbre https://www.instagram.com/angele_vl"</t>
    </r>
  </si>
  <si>
    <r>
      <t xml:space="preserve">"JALOUSIE : https://www.youtube.com/watch?v=hhhXegAbgrU  Premier album sortie le 5 octobre 2018 ! </t>
    </r>
    <r>
      <rPr>
        <b/>
        <sz val="12"/>
        <color rgb="FFFF0000"/>
        <rFont val="Courier New"/>
        <family val="3"/>
      </rPr>
      <t>Commandez-le  écoutez</t>
    </r>
    <r>
      <rPr>
        <sz val="12"/>
        <color theme="1"/>
        <rFont val="Courier New"/>
        <family val="3"/>
      </rPr>
      <t xml:space="preserve"> </t>
    </r>
    <r>
      <rPr>
        <b/>
        <sz val="12"/>
        <color rgb="FF00B050"/>
        <rFont val="Courier New"/>
        <family val="3"/>
      </rPr>
      <t>les premiers titres</t>
    </r>
    <r>
      <rPr>
        <sz val="10.5"/>
        <color theme="1"/>
        <rFont val="Courier New"/>
        <family val="1"/>
      </rPr>
      <t xml:space="preserve"> : https://lnk.to/AngeleBrolFT  </t>
    </r>
    <r>
      <rPr>
        <b/>
        <sz val="12"/>
        <rFont val="Courier New"/>
        <family val="3"/>
      </rPr>
      <t>Toutes les dates de la tournée</t>
    </r>
    <r>
      <rPr>
        <sz val="10.5"/>
        <color theme="1"/>
        <rFont val="Courier New"/>
        <family val="1"/>
      </rPr>
      <t xml:space="preserve"> : https://lnk.to/AngeleConcertsFT  https://www.youtube.com/AngeleAmbre https://www.instagram.com/angele_vl"</t>
    </r>
  </si>
  <si>
    <r>
      <t xml:space="preserve">"Pour fêter l’arrivée de </t>
    </r>
    <r>
      <rPr>
        <b/>
        <u/>
        <sz val="10.5"/>
        <color rgb="FF0033CC"/>
        <rFont val="Courier New"/>
        <family val="3"/>
      </rPr>
      <t>mon</t>
    </r>
    <r>
      <rPr>
        <sz val="10.5"/>
        <color theme="1"/>
        <rFont val="Courier New"/>
        <family val="1"/>
      </rPr>
      <t xml:space="preserve"> premier album Brol :  « Tout Oublier » : https://www.youtube.com/watch?v=Fy1xQSiLx8U  Merci à toute l équipe Leo Walk / Brice VDH / Roméo Elvis.  </t>
    </r>
    <r>
      <rPr>
        <b/>
        <sz val="12"/>
        <color rgb="FF00B050"/>
        <rFont val="Courier New"/>
        <family val="3"/>
      </rPr>
      <t>BROL est dispo partout</t>
    </r>
    <r>
      <rPr>
        <sz val="10.5"/>
        <color theme="1"/>
        <rFont val="Courier New"/>
        <family val="1"/>
      </rPr>
      <t xml:space="preserve"> : https://lnk.to/AngeleBrolFP"</t>
    </r>
  </si>
  <si>
    <r>
      <t>"</t>
    </r>
    <r>
      <rPr>
        <b/>
        <u/>
        <sz val="10.5"/>
        <color rgb="FF0033CC"/>
        <rFont val="Courier New"/>
        <family val="3"/>
      </rPr>
      <t>Mon</t>
    </r>
    <r>
      <rPr>
        <sz val="10.5"/>
        <color theme="1"/>
        <rFont val="Courier New"/>
        <family val="1"/>
      </rPr>
      <t xml:space="preserve"> premier album s’appellera SAINTE VICTOIRE  </t>
    </r>
    <r>
      <rPr>
        <b/>
        <sz val="12"/>
        <color rgb="FF00B050"/>
        <rFont val="Courier New"/>
        <family val="3"/>
      </rPr>
      <t>sortira le 6 avril</t>
    </r>
    <r>
      <rPr>
        <sz val="10.5"/>
        <color theme="1"/>
        <rFont val="Courier New"/>
        <family val="1"/>
      </rPr>
      <t xml:space="preserve"> et ressemblera à ça. Et ouais. </t>
    </r>
    <r>
      <rPr>
        <b/>
        <u/>
        <sz val="10.5"/>
        <color rgb="FF0033CC"/>
        <rFont val="Courier New"/>
        <family val="3"/>
      </rPr>
      <t>Je suis</t>
    </r>
    <r>
      <rPr>
        <sz val="10.5"/>
        <color theme="1"/>
        <rFont val="Courier New"/>
        <family val="1"/>
      </rPr>
      <t xml:space="preserve"> un tout petit peu émue. </t>
    </r>
    <r>
      <rPr>
        <sz val="10.5"/>
        <color theme="1"/>
        <rFont val="Apple Color Emoji"/>
      </rPr>
      <t>😳</t>
    </r>
    <r>
      <rPr>
        <sz val="10.5"/>
        <color theme="1"/>
        <rFont val="Courier New"/>
        <family val="1"/>
      </rPr>
      <t>"</t>
    </r>
  </si>
  <si>
    <r>
      <t>"</t>
    </r>
    <r>
      <rPr>
        <b/>
        <u/>
        <sz val="10.5"/>
        <color rgb="FF0033CC"/>
        <rFont val="Courier New"/>
        <family val="3"/>
      </rPr>
      <t>Je</t>
    </r>
    <r>
      <rPr>
        <sz val="10.5"/>
        <color theme="1"/>
        <rFont val="Courier New"/>
        <family val="1"/>
      </rPr>
      <t xml:space="preserve"> sais que 99.9% des posts Facebook concernent la neige mais moi </t>
    </r>
    <r>
      <rPr>
        <b/>
        <u/>
        <sz val="10.5"/>
        <color rgb="FF0033CC"/>
        <rFont val="Courier New"/>
        <family val="3"/>
      </rPr>
      <t>j’ai</t>
    </r>
    <r>
      <rPr>
        <sz val="10.5"/>
        <color theme="1"/>
        <rFont val="Courier New"/>
        <family val="1"/>
      </rPr>
      <t xml:space="preserve"> décidé de </t>
    </r>
    <r>
      <rPr>
        <b/>
        <sz val="10.5"/>
        <color rgb="FFFF0000"/>
        <rFont val="Courier New"/>
        <family val="3"/>
      </rPr>
      <t>vous</t>
    </r>
    <r>
      <rPr>
        <sz val="10.5"/>
        <color theme="1"/>
        <rFont val="Courier New"/>
        <family val="1"/>
      </rPr>
      <t xml:space="preserve"> parler du PRINTEMPS! </t>
    </r>
    <r>
      <rPr>
        <sz val="10.5"/>
        <color theme="1"/>
        <rFont val="Apple Color Emoji"/>
      </rPr>
      <t>🌈☀</t>
    </r>
    <r>
      <rPr>
        <sz val="10.5"/>
        <color theme="1"/>
        <rFont val="Courier New"/>
        <family val="1"/>
      </rPr>
      <t>️</t>
    </r>
    <r>
      <rPr>
        <sz val="10.5"/>
        <color theme="1"/>
        <rFont val="Apple Color Emoji"/>
      </rPr>
      <t>🌈</t>
    </r>
    <r>
      <rPr>
        <sz val="10.5"/>
        <color theme="1"/>
        <rFont val="Courier New"/>
        <family val="1"/>
      </rPr>
      <t xml:space="preserve"> </t>
    </r>
    <r>
      <rPr>
        <b/>
        <u/>
        <sz val="10.5"/>
        <color rgb="FF0033CC"/>
        <rFont val="Courier New"/>
        <family val="3"/>
      </rPr>
      <t>Je</t>
    </r>
    <r>
      <rPr>
        <sz val="10.5"/>
        <color theme="1"/>
        <rFont val="Courier New"/>
        <family val="1"/>
      </rPr>
      <t xml:space="preserve"> </t>
    </r>
    <r>
      <rPr>
        <b/>
        <sz val="12"/>
        <rFont val="Courier New"/>
        <family val="3"/>
      </rPr>
      <t>jouerai le 28 avril au festival Le Printemps</t>
    </r>
    <r>
      <rPr>
        <sz val="10.5"/>
        <color theme="1"/>
        <rFont val="Courier New"/>
        <family val="1"/>
      </rPr>
      <t xml:space="preserve"> de Bourges et ça réchauffe un peu le coeur! </t>
    </r>
    <r>
      <rPr>
        <sz val="10.5"/>
        <color theme="1"/>
        <rFont val="Apple Color Emoji"/>
      </rPr>
      <t>🔥</t>
    </r>
    <r>
      <rPr>
        <sz val="10.5"/>
        <color theme="1"/>
        <rFont val="Courier New"/>
        <family val="1"/>
      </rPr>
      <t xml:space="preserve">  http://www.printemps-bourges.com/fr/programme/artistes/clara-luciani.html"</t>
    </r>
  </si>
  <si>
    <r>
      <t xml:space="preserve">"SAINTE-VICTOIRE  </t>
    </r>
    <r>
      <rPr>
        <b/>
        <sz val="12"/>
        <color rgb="FF00B050"/>
        <rFont val="Courier New"/>
        <family val="3"/>
      </rPr>
      <t>l album est enfin là</t>
    </r>
    <r>
      <rPr>
        <sz val="10.5"/>
        <color theme="1"/>
        <rFont val="Courier New"/>
        <family val="1"/>
      </rPr>
      <t xml:space="preserve"> : https://lnk.to/SainteVictoireFT   https://www.instagram.com/jesuisclaraluciani https://www.youtube.com/ClaraLucianiVEVO   Actus  </t>
    </r>
    <r>
      <rPr>
        <b/>
        <sz val="12"/>
        <color rgb="FF00B050"/>
        <rFont val="Courier New"/>
        <family val="3"/>
      </rPr>
      <t>shop en ligne</t>
    </r>
    <r>
      <rPr>
        <sz val="10.5"/>
        <color theme="1"/>
        <rFont val="Courier New"/>
        <family val="1"/>
      </rPr>
      <t>…  http://www.claraluciani.com/"</t>
    </r>
  </si>
  <si>
    <r>
      <t xml:space="preserve">"Voici les titres des chansons qui seront sur </t>
    </r>
    <r>
      <rPr>
        <b/>
        <u/>
        <sz val="10.5"/>
        <color rgb="FF0033CC"/>
        <rFont val="Courier New"/>
        <family val="3"/>
      </rPr>
      <t>mon</t>
    </r>
    <r>
      <rPr>
        <sz val="10.5"/>
        <color theme="1"/>
        <rFont val="Courier New"/>
        <family val="1"/>
      </rPr>
      <t xml:space="preserve"> premier album  </t>
    </r>
    <r>
      <rPr>
        <b/>
        <sz val="12"/>
        <color rgb="FF00B050"/>
        <rFont val="Courier New"/>
        <family val="3"/>
      </rPr>
      <t>disponible en pré-commande dès demain</t>
    </r>
    <r>
      <rPr>
        <sz val="10.5"/>
        <color theme="1"/>
        <rFont val="Courier New"/>
        <family val="1"/>
      </rPr>
      <t xml:space="preserve">. </t>
    </r>
    <r>
      <rPr>
        <b/>
        <sz val="10.5"/>
        <color rgb="FFFF0000"/>
        <rFont val="Courier New"/>
        <family val="3"/>
      </rPr>
      <t>Vous</t>
    </r>
    <r>
      <rPr>
        <sz val="10.5"/>
        <color theme="1"/>
        <rFont val="Courier New"/>
        <family val="1"/>
      </rPr>
      <t xml:space="preserve"> en connaissez certaines  </t>
    </r>
    <r>
      <rPr>
        <b/>
        <sz val="10.5"/>
        <color rgb="FFFF0000"/>
        <rFont val="Courier New"/>
        <family val="3"/>
      </rPr>
      <t>vous</t>
    </r>
    <r>
      <rPr>
        <sz val="10.5"/>
        <color theme="1"/>
        <rFont val="Courier New"/>
        <family val="1"/>
      </rPr>
      <t xml:space="preserve"> en découvrirez d’autres! Parmi elle il y a « Les Fleurs » que </t>
    </r>
    <r>
      <rPr>
        <b/>
        <u/>
        <sz val="10.5"/>
        <color rgb="FFFF0000"/>
        <rFont val="Courier New"/>
        <family val="3"/>
      </rPr>
      <t>nous</t>
    </r>
    <r>
      <rPr>
        <sz val="10.5"/>
        <color theme="1"/>
        <rFont val="Courier New"/>
        <family val="1"/>
      </rPr>
      <t xml:space="preserve"> avons filmé en session live et dont </t>
    </r>
    <r>
      <rPr>
        <b/>
        <u/>
        <sz val="10.5"/>
        <color rgb="FF0033CC"/>
        <rFont val="Courier New"/>
        <family val="3"/>
      </rPr>
      <t>je</t>
    </r>
    <r>
      <rPr>
        <sz val="10.5"/>
        <color theme="1"/>
        <rFont val="Courier New"/>
        <family val="1"/>
      </rPr>
      <t xml:space="preserve"> posterai la vidéo demain. </t>
    </r>
    <r>
      <rPr>
        <b/>
        <u/>
        <sz val="10.5"/>
        <color theme="1"/>
        <rFont val="Courier New"/>
        <family val="3"/>
      </rPr>
      <t>Prêts?</t>
    </r>
    <r>
      <rPr>
        <sz val="10.5"/>
        <color theme="1"/>
        <rFont val="Courier New"/>
        <family val="1"/>
      </rPr>
      <t xml:space="preserve"> </t>
    </r>
    <r>
      <rPr>
        <sz val="10.5"/>
        <color theme="1"/>
        <rFont val="Apple Color Emoji"/>
      </rPr>
      <t>😳</t>
    </r>
    <r>
      <rPr>
        <sz val="10.5"/>
        <color theme="1"/>
        <rFont val="Courier New"/>
        <family val="1"/>
      </rPr>
      <t>"</t>
    </r>
  </si>
  <si>
    <r>
      <t xml:space="preserve">"SAINTE-VICTOIRE  </t>
    </r>
    <r>
      <rPr>
        <b/>
        <sz val="12"/>
        <color rgb="FF00B050"/>
        <rFont val="Courier New"/>
        <family val="3"/>
      </rPr>
      <t>nouvelle édition dispo ici</t>
    </r>
    <r>
      <rPr>
        <sz val="10.5"/>
        <color theme="1"/>
        <rFont val="Courier New"/>
        <family val="1"/>
      </rPr>
      <t xml:space="preserve"> : https://lnk.to/SainteVictoireReeditionFT  https://www.instagram.com/jesuisclaraluciani https://www.youtube.com/ClaraLucianiVEVO   Actus  </t>
    </r>
    <r>
      <rPr>
        <b/>
        <sz val="12"/>
        <color rgb="FF00B050"/>
        <rFont val="Courier New"/>
        <family val="3"/>
      </rPr>
      <t>shop en ligne</t>
    </r>
    <r>
      <rPr>
        <sz val="10.5"/>
        <color theme="1"/>
        <rFont val="Courier New"/>
        <family val="1"/>
      </rPr>
      <t>…  http://www.claraluciani.com/"</t>
    </r>
  </si>
  <si>
    <r>
      <t xml:space="preserve">"Ça y est  “La Baie”  </t>
    </r>
    <r>
      <rPr>
        <b/>
        <u/>
        <sz val="10.5"/>
        <color rgb="FF0033CC"/>
        <rFont val="Courier New"/>
        <family val="3"/>
      </rPr>
      <t>mon</t>
    </r>
    <r>
      <rPr>
        <sz val="10.5"/>
        <color theme="1"/>
        <rFont val="Courier New"/>
        <family val="1"/>
      </rPr>
      <t xml:space="preserve"> adaptation en français du titre de METRONOMY est dispo partout ! Elle sera aussi présente dans </t>
    </r>
    <r>
      <rPr>
        <b/>
        <u/>
        <sz val="10.5"/>
        <color rgb="FF0033CC"/>
        <rFont val="Courier New"/>
        <family val="3"/>
      </rPr>
      <t>mon</t>
    </r>
    <r>
      <rPr>
        <sz val="10.5"/>
        <color theme="1"/>
        <rFont val="Courier New"/>
        <family val="1"/>
      </rPr>
      <t xml:space="preserve"> </t>
    </r>
    <r>
      <rPr>
        <b/>
        <sz val="12"/>
        <color rgb="FF00B050"/>
        <rFont val="Courier New"/>
        <family val="3"/>
      </rPr>
      <t>premier album Sainte-Victoire qui sort dans... DEUX SEMAINES</t>
    </r>
    <r>
      <rPr>
        <sz val="10.5"/>
        <color theme="1"/>
        <rFont val="Courier New"/>
        <family val="1"/>
      </rPr>
      <t xml:space="preserve">! </t>
    </r>
    <r>
      <rPr>
        <sz val="10.5"/>
        <color theme="1"/>
        <rFont val="Apple Color Emoji"/>
      </rPr>
      <t>😮</t>
    </r>
    <r>
      <rPr>
        <sz val="10.5"/>
        <color theme="1"/>
        <rFont val="Courier New"/>
        <family val="1"/>
      </rPr>
      <t xml:space="preserve">  https://lnk.to/LaBaieFP  </t>
    </r>
    <r>
      <rPr>
        <b/>
        <u/>
        <sz val="10.5"/>
        <color rgb="FF0033CC"/>
        <rFont val="Courier New"/>
        <family val="3"/>
      </rPr>
      <t>J espère</t>
    </r>
    <r>
      <rPr>
        <sz val="10.5"/>
        <color theme="1"/>
        <rFont val="Courier New"/>
        <family val="1"/>
      </rPr>
      <t xml:space="preserve"> que </t>
    </r>
    <r>
      <rPr>
        <b/>
        <sz val="10.5"/>
        <color rgb="FFFF0000"/>
        <rFont val="Courier New"/>
        <family val="3"/>
      </rPr>
      <t>vous</t>
    </r>
    <r>
      <rPr>
        <sz val="10.5"/>
        <color theme="1"/>
        <rFont val="Courier New"/>
        <family val="1"/>
      </rPr>
      <t xml:space="preserve"> l aimerez! </t>
    </r>
    <r>
      <rPr>
        <sz val="10.5"/>
        <color theme="1"/>
        <rFont val="Apple Color Emoji"/>
      </rPr>
      <t>🏝</t>
    </r>
    <r>
      <rPr>
        <sz val="10.5"/>
        <color theme="1"/>
        <rFont val="Courier New"/>
        <family val="1"/>
      </rPr>
      <t xml:space="preserve">  </t>
    </r>
    <r>
      <rPr>
        <b/>
        <sz val="12"/>
        <color rgb="FF00B050"/>
        <rFont val="Courier New"/>
        <family val="3"/>
      </rPr>
      <t>L album est toujours en précommande ici</t>
    </r>
    <r>
      <rPr>
        <sz val="10.5"/>
        <color theme="1"/>
        <rFont val="Courier New"/>
        <family val="1"/>
      </rPr>
      <t xml:space="preserve"> : https://lnk.to/SainteVictoireFP"</t>
    </r>
  </si>
  <si>
    <r>
      <t xml:space="preserve">"Demain  </t>
    </r>
    <r>
      <rPr>
        <b/>
        <u/>
        <sz val="10.5"/>
        <color rgb="FF0033CC"/>
        <rFont val="Courier New"/>
        <family val="3"/>
      </rPr>
      <t>je</t>
    </r>
    <r>
      <rPr>
        <sz val="10.5"/>
        <color theme="1"/>
        <rFont val="Courier New"/>
        <family val="1"/>
      </rPr>
      <t xml:space="preserve"> mettrai en ligne la vidéo que </t>
    </r>
    <r>
      <rPr>
        <b/>
        <u/>
        <sz val="10.5"/>
        <color rgb="FF0033CC"/>
        <rFont val="Courier New"/>
        <family val="3"/>
      </rPr>
      <t>j’ai</t>
    </r>
    <r>
      <rPr>
        <sz val="10.5"/>
        <color theme="1"/>
        <rFont val="Courier New"/>
        <family val="1"/>
      </rPr>
      <t xml:space="preserve"> faite pour LA BAIE. Un mois entier à filmer à chaque instant la vie de tournée  sur la route avec les garçons l’année dernière. De beaux souvenirs qui résument toute la joie que </t>
    </r>
    <r>
      <rPr>
        <b/>
        <u/>
        <sz val="10.5"/>
        <color rgb="FF0033CC"/>
        <rFont val="Courier New"/>
        <family val="3"/>
      </rPr>
      <t>j’ai</t>
    </r>
    <r>
      <rPr>
        <sz val="10.5"/>
        <color theme="1"/>
        <rFont val="Courier New"/>
        <family val="1"/>
      </rPr>
      <t xml:space="preserve"> eu à faire ces concerts et le bonheur immense que </t>
    </r>
    <r>
      <rPr>
        <b/>
        <u/>
        <sz val="10.5"/>
        <color rgb="FF0033CC"/>
        <rFont val="Courier New"/>
        <family val="3"/>
      </rPr>
      <t>j’ai</t>
    </r>
    <r>
      <rPr>
        <sz val="10.5"/>
        <color theme="1"/>
        <rFont val="Courier New"/>
        <family val="1"/>
      </rPr>
      <t xml:space="preserve"> de savoir que </t>
    </r>
    <r>
      <rPr>
        <b/>
        <u/>
        <sz val="10.5"/>
        <color rgb="FF0033CC"/>
        <rFont val="Courier New"/>
        <family val="3"/>
      </rPr>
      <t>je</t>
    </r>
    <r>
      <rPr>
        <sz val="10.5"/>
        <color theme="1"/>
        <rFont val="Courier New"/>
        <family val="1"/>
      </rPr>
      <t xml:space="preserve"> repars pour un deuxième tour et en si bonne compagnie. </t>
    </r>
    <r>
      <rPr>
        <b/>
        <u/>
        <sz val="10.5"/>
        <color rgb="FF0033CC"/>
        <rFont val="Courier New"/>
        <family val="3"/>
      </rPr>
      <t>J’espère</t>
    </r>
    <r>
      <rPr>
        <sz val="10.5"/>
        <color theme="1"/>
        <rFont val="Courier New"/>
        <family val="1"/>
      </rPr>
      <t xml:space="preserve"> que </t>
    </r>
    <r>
      <rPr>
        <b/>
        <sz val="10.5"/>
        <color rgb="FFFF0000"/>
        <rFont val="Courier New"/>
        <family val="3"/>
      </rPr>
      <t>vous serez</t>
    </r>
    <r>
      <rPr>
        <sz val="10.5"/>
        <color theme="1"/>
        <rFont val="Courier New"/>
        <family val="1"/>
      </rPr>
      <t xml:space="preserve"> là. </t>
    </r>
    <r>
      <rPr>
        <b/>
        <sz val="12"/>
        <color theme="1"/>
        <rFont val="Courier New"/>
        <family val="3"/>
      </rPr>
      <t>Toutes les dates ici</t>
    </r>
    <r>
      <rPr>
        <sz val="10.5"/>
        <color theme="1"/>
        <rFont val="Courier New"/>
        <family val="1"/>
      </rPr>
      <t xml:space="preserve"> : https://lnk.to/ClaraLucianiConcertsFP   “SAINTE-VICTOIRE” ALBUM J-10 : https://lnk.to/SainteVictoireFP"</t>
    </r>
  </si>
  <si>
    <r>
      <t>"</t>
    </r>
    <r>
      <rPr>
        <b/>
        <u/>
        <sz val="10.5"/>
        <color rgb="FF0033CC"/>
        <rFont val="Courier New"/>
        <family val="3"/>
      </rPr>
      <t>J ai</t>
    </r>
    <r>
      <rPr>
        <sz val="10.5"/>
        <color theme="1"/>
        <rFont val="Courier New"/>
        <family val="1"/>
      </rPr>
      <t xml:space="preserve"> fait cette petite vidéo maison pour LA BAIE en tournée l année dernière. Pour la regarder en entier c’est ici : https://www.youtube.com/watch?v=E9XLDx4-GRg   C est un peu un panel de toutes les bêtises que nous avons pu faire... Et puis de temps en temps </t>
    </r>
    <r>
      <rPr>
        <b/>
        <sz val="12"/>
        <color theme="1"/>
        <rFont val="Courier New"/>
        <family val="3"/>
      </rPr>
      <t xml:space="preserve">on fait quand même de la musique  et parfois </t>
    </r>
    <r>
      <rPr>
        <b/>
        <sz val="12"/>
        <color rgb="FFFF0000"/>
        <rFont val="Courier New"/>
        <family val="3"/>
      </rPr>
      <t>près de chez vous</t>
    </r>
    <r>
      <rPr>
        <sz val="10.5"/>
        <color theme="1"/>
        <rFont val="Courier New"/>
        <family val="1"/>
      </rPr>
      <t xml:space="preserve"> : https://lnk.to/ClaraLucianiConcertsFP"</t>
    </r>
  </si>
  <si>
    <r>
      <t xml:space="preserve">"DOUX JÉSUS! </t>
    </r>
    <r>
      <rPr>
        <b/>
        <u/>
        <sz val="10.5"/>
        <color rgb="FF0033CC"/>
        <rFont val="Courier New"/>
        <family val="3"/>
      </rPr>
      <t>Mon</t>
    </r>
    <r>
      <rPr>
        <sz val="10.5"/>
        <color theme="1"/>
        <rFont val="Courier New"/>
        <family val="1"/>
      </rPr>
      <t xml:space="preserve"> disque vient d arriver et il est superbe (en toute objectivité )! Dans une semaine il sera </t>
    </r>
    <r>
      <rPr>
        <b/>
        <sz val="10.5"/>
        <color rgb="FFFF0000"/>
        <rFont val="Courier New"/>
        <family val="3"/>
      </rPr>
      <t>à vous</t>
    </r>
    <r>
      <rPr>
        <sz val="10.5"/>
        <color theme="1"/>
        <rFont val="Courier New"/>
        <family val="1"/>
      </rPr>
      <t xml:space="preserve">! </t>
    </r>
    <r>
      <rPr>
        <sz val="10.5"/>
        <color theme="1"/>
        <rFont val="Apple Color Emoji"/>
      </rPr>
      <t>👌🏼❤</t>
    </r>
    <r>
      <rPr>
        <sz val="10.5"/>
        <color theme="1"/>
        <rFont val="Courier New"/>
        <family val="1"/>
      </rPr>
      <t xml:space="preserve">️  </t>
    </r>
    <r>
      <rPr>
        <b/>
        <sz val="12"/>
        <color rgb="FF00B050"/>
        <rFont val="Courier New"/>
        <family val="3"/>
      </rPr>
      <t>Pour le commander et le recevoir dès le jour de sa sortie c’est par ici</t>
    </r>
    <r>
      <rPr>
        <sz val="10.5"/>
        <color theme="1"/>
        <rFont val="Courier New"/>
        <family val="1"/>
      </rPr>
      <t xml:space="preserve"> : https://lnk.to/SainteVictoireFP   </t>
    </r>
    <r>
      <rPr>
        <b/>
        <sz val="10.5"/>
        <color rgb="FFFF0000"/>
        <rFont val="Courier New"/>
        <family val="3"/>
      </rPr>
      <t>Merci merci merci</t>
    </r>
    <r>
      <rPr>
        <sz val="10.5"/>
        <color theme="1"/>
        <rFont val="Courier New"/>
        <family val="1"/>
      </rPr>
      <t xml:space="preserve"> à tous ceux qui </t>
    </r>
    <r>
      <rPr>
        <b/>
        <u/>
        <sz val="10.5"/>
        <color rgb="FF0033CC"/>
        <rFont val="Courier New"/>
        <family val="3"/>
      </rPr>
      <t>me</t>
    </r>
    <r>
      <rPr>
        <sz val="10.5"/>
        <color theme="1"/>
        <rFont val="Courier New"/>
        <family val="1"/>
      </rPr>
      <t xml:space="preserve"> soutiennent dans cette sortie imminente! </t>
    </r>
    <r>
      <rPr>
        <sz val="10.5"/>
        <color theme="1"/>
        <rFont val="Apple Color Emoji"/>
      </rPr>
      <t>🌹</t>
    </r>
    <r>
      <rPr>
        <sz val="10.5"/>
        <color theme="1"/>
        <rFont val="Courier New"/>
        <family val="1"/>
      </rPr>
      <t>"</t>
    </r>
  </si>
  <si>
    <r>
      <t xml:space="preserve">"Merci ELLE pour ce bel article dans le magazine en kiosque depuis aujourd’hui!  </t>
    </r>
    <r>
      <rPr>
        <b/>
        <u/>
        <sz val="10.5"/>
        <color rgb="FF0033CC"/>
        <rFont val="Courier New"/>
        <family val="3"/>
      </rPr>
      <t>J’en</t>
    </r>
    <r>
      <rPr>
        <sz val="10.5"/>
        <color theme="1"/>
        <rFont val="Courier New"/>
        <family val="1"/>
      </rPr>
      <t xml:space="preserve"> profite aussi pour vous dire que </t>
    </r>
    <r>
      <rPr>
        <b/>
        <u/>
        <sz val="10.5"/>
        <color rgb="FF0033CC"/>
        <rFont val="Courier New"/>
        <family val="3"/>
      </rPr>
      <t>je serai</t>
    </r>
    <r>
      <rPr>
        <sz val="10.5"/>
        <color theme="1"/>
        <rFont val="Courier New"/>
        <family val="1"/>
      </rPr>
      <t xml:space="preserve"> à 21h en direct dans Foule Sentimentale sur France Inter  que </t>
    </r>
    <r>
      <rPr>
        <b/>
        <u/>
        <sz val="10.5"/>
        <color rgb="FF0033CC"/>
        <rFont val="Courier New"/>
        <family val="3"/>
      </rPr>
      <t>je vous</t>
    </r>
    <r>
      <rPr>
        <sz val="10.5"/>
        <color theme="1"/>
        <rFont val="Courier New"/>
        <family val="1"/>
      </rPr>
      <t xml:space="preserve"> aime  et que </t>
    </r>
    <r>
      <rPr>
        <b/>
        <sz val="10.5"/>
        <color rgb="FFFF0000"/>
        <rFont val="Courier New"/>
        <family val="3"/>
      </rPr>
      <t xml:space="preserve">si vous m’aimez un peu aussi alors </t>
    </r>
    <r>
      <rPr>
        <b/>
        <sz val="12"/>
        <color rgb="FFFF0000"/>
        <rFont val="Courier New"/>
        <family val="3"/>
      </rPr>
      <t>il faut que vous  précommandiez l’album</t>
    </r>
    <r>
      <rPr>
        <b/>
        <sz val="12"/>
        <color theme="1"/>
        <rFont val="Courier New"/>
        <family val="3"/>
      </rPr>
      <t xml:space="preserve"> </t>
    </r>
    <r>
      <rPr>
        <b/>
        <sz val="12"/>
        <color rgb="FF00B050"/>
        <rFont val="Courier New"/>
        <family val="3"/>
      </rPr>
      <t>ici</t>
    </r>
    <r>
      <rPr>
        <sz val="10.5"/>
        <color theme="1"/>
        <rFont val="Courier New"/>
        <family val="1"/>
      </rPr>
      <t xml:space="preserve"> : https://lnk.to/SainteVictoireFP. </t>
    </r>
    <r>
      <rPr>
        <sz val="10.5"/>
        <color theme="1"/>
        <rFont val="Apple Color Emoji"/>
      </rPr>
      <t>❤</t>
    </r>
    <r>
      <rPr>
        <sz val="10.5"/>
        <color theme="1"/>
        <rFont val="Courier New"/>
        <family val="1"/>
      </rPr>
      <t>️"</t>
    </r>
  </si>
  <si>
    <r>
      <t xml:space="preserve">"Émotion ... Quand </t>
    </r>
    <r>
      <rPr>
        <b/>
        <u/>
        <sz val="10.5"/>
        <color rgb="FF0033CC"/>
        <rFont val="Courier New"/>
        <family val="3"/>
      </rPr>
      <t>je</t>
    </r>
    <r>
      <rPr>
        <sz val="10.5"/>
        <color theme="1"/>
        <rFont val="Courier New"/>
        <family val="1"/>
      </rPr>
      <t xml:space="preserve"> découvre enfin le vinyle !</t>
    </r>
    <r>
      <rPr>
        <sz val="10.5"/>
        <color theme="1"/>
        <rFont val="Apple Color Emoji"/>
      </rPr>
      <t>😳❤</t>
    </r>
    <r>
      <rPr>
        <sz val="10.5"/>
        <color theme="1"/>
        <rFont val="Courier New"/>
        <family val="1"/>
      </rPr>
      <t xml:space="preserve">️  j-5!!  </t>
    </r>
    <r>
      <rPr>
        <b/>
        <sz val="12"/>
        <color rgb="FFFF0000"/>
        <rFont val="Courier New"/>
        <family val="3"/>
      </rPr>
      <t>Pour l’avoir avant tout le monde c’est toujours par ici</t>
    </r>
    <r>
      <rPr>
        <sz val="10.5"/>
        <color theme="1"/>
        <rFont val="Courier New"/>
        <family val="1"/>
      </rPr>
      <t xml:space="preserve"> : https://lnk.to/SainteVictoireFP (édition vinyle coloré en exclu sur Fnac.com (de toute beauté!))"</t>
    </r>
  </si>
  <si>
    <r>
      <t xml:space="preserve">"BIM! 4 CLEFS DANS Télérama !!! </t>
    </r>
    <r>
      <rPr>
        <sz val="10.5"/>
        <color theme="1"/>
        <rFont val="Apple Color Emoji"/>
      </rPr>
      <t>😍</t>
    </r>
    <r>
      <rPr>
        <sz val="10.5"/>
        <color theme="1"/>
        <rFont val="Courier New"/>
        <family val="1"/>
      </rPr>
      <t xml:space="preserve"> En espérant que l’une d’entre elles </t>
    </r>
    <r>
      <rPr>
        <b/>
        <sz val="12"/>
        <color theme="1"/>
        <rFont val="Courier New"/>
        <family val="3"/>
      </rPr>
      <t xml:space="preserve">ouvrira </t>
    </r>
    <r>
      <rPr>
        <b/>
        <sz val="12"/>
        <color rgb="FFFF0000"/>
        <rFont val="Courier New"/>
        <family val="3"/>
      </rPr>
      <t>votre</t>
    </r>
    <r>
      <rPr>
        <b/>
        <sz val="12"/>
        <color theme="1"/>
        <rFont val="Courier New"/>
        <family val="3"/>
      </rPr>
      <t xml:space="preserve"> cœur à ce premier album</t>
    </r>
    <r>
      <rPr>
        <sz val="10.5"/>
        <color theme="1"/>
        <rFont val="Courier New"/>
        <family val="1"/>
      </rPr>
      <t xml:space="preserve">!  J-2!!! </t>
    </r>
    <r>
      <rPr>
        <sz val="10.5"/>
        <color theme="1"/>
        <rFont val="Apple Color Emoji"/>
      </rPr>
      <t>🌶🔥</t>
    </r>
    <r>
      <rPr>
        <sz val="10.5"/>
        <color theme="1"/>
        <rFont val="Courier New"/>
        <family val="1"/>
      </rPr>
      <t>"</t>
    </r>
  </si>
  <si>
    <r>
      <t xml:space="preserve">"On y est. </t>
    </r>
    <r>
      <rPr>
        <b/>
        <u/>
        <sz val="10.5"/>
        <color rgb="FF0033CC"/>
        <rFont val="Courier New"/>
        <family val="3"/>
      </rPr>
      <t>Mon</t>
    </r>
    <r>
      <rPr>
        <b/>
        <sz val="10.5"/>
        <rFont val="Courier New"/>
        <family val="1"/>
      </rPr>
      <t xml:space="preserve"> album est sorti : https://lnk.to/SainteVictoireFP  </t>
    </r>
    <r>
      <rPr>
        <b/>
        <u/>
        <sz val="10.5"/>
        <color rgb="FF0033CC"/>
        <rFont val="Courier New"/>
        <family val="3"/>
      </rPr>
      <t>J’espère</t>
    </r>
    <r>
      <rPr>
        <b/>
        <sz val="10.5"/>
        <rFont val="Courier New"/>
        <family val="1"/>
      </rPr>
      <t xml:space="preserve"> que </t>
    </r>
    <r>
      <rPr>
        <b/>
        <sz val="10.5"/>
        <color rgb="FFFF0000"/>
        <rFont val="Courier New"/>
        <family val="3"/>
      </rPr>
      <t>vous</t>
    </r>
    <r>
      <rPr>
        <b/>
        <sz val="10.5"/>
        <rFont val="Courier New"/>
        <family val="1"/>
      </rPr>
      <t xml:space="preserve"> l’aimerez comme </t>
    </r>
    <r>
      <rPr>
        <b/>
        <u/>
        <sz val="10.5"/>
        <color rgb="FF0033CC"/>
        <rFont val="Courier New"/>
        <family val="3"/>
      </rPr>
      <t>j’ai</t>
    </r>
    <r>
      <rPr>
        <b/>
        <sz val="10.5"/>
        <rFont val="Courier New"/>
        <family val="1"/>
      </rPr>
      <t xml:space="preserve"> aimé le faire. </t>
    </r>
    <r>
      <rPr>
        <b/>
        <u/>
        <sz val="10.5"/>
        <color rgb="FF0033CC"/>
        <rFont val="Courier New"/>
        <family val="3"/>
      </rPr>
      <t>Merci</t>
    </r>
    <r>
      <rPr>
        <b/>
        <sz val="10.5"/>
        <rFont val="Courier New"/>
        <family val="1"/>
      </rPr>
      <t xml:space="preserve"> à toutes les merveilleuses personnes qui ont rendu possible cette histoire et surtout: </t>
    </r>
    <r>
      <rPr>
        <b/>
        <u/>
        <sz val="10.5"/>
        <color rgb="FF0033CC"/>
        <rFont val="Courier New"/>
        <family val="3"/>
      </rPr>
      <t>mon</t>
    </r>
    <r>
      <rPr>
        <b/>
        <sz val="10.5"/>
        <rFont val="Courier New"/>
        <family val="1"/>
      </rPr>
      <t xml:space="preserve"> label d’amour Initial Artist Services  Grand Musique Management  le divin triptyque SAGE  Benjamin Lebeau et Yuksek  </t>
    </r>
    <r>
      <rPr>
        <b/>
        <u/>
        <sz val="10.5"/>
        <color rgb="FF0033CC"/>
        <rFont val="Courier New"/>
        <family val="3"/>
      </rPr>
      <t>ma</t>
    </r>
    <r>
      <rPr>
        <b/>
        <sz val="10.5"/>
        <rFont val="Courier New"/>
        <family val="1"/>
      </rPr>
      <t xml:space="preserve"> soeur et Alban Claudin. </t>
    </r>
    <r>
      <rPr>
        <b/>
        <sz val="12"/>
        <color rgb="FFFF0000"/>
        <rFont val="Courier New"/>
        <family val="3"/>
      </rPr>
      <t>À vous de</t>
    </r>
    <r>
      <rPr>
        <b/>
        <sz val="12"/>
        <rFont val="Courier New"/>
        <family val="3"/>
      </rPr>
      <t xml:space="preserve"> le faire vivre maintenant!</t>
    </r>
    <r>
      <rPr>
        <b/>
        <sz val="10.5"/>
        <rFont val="Courier New"/>
        <family val="1"/>
      </rPr>
      <t xml:space="preserve">  (photo @nicolas_pinault)"</t>
    </r>
  </si>
  <si>
    <r>
      <t xml:space="preserve">"NOUVELLE VIDÉO pour fêter la sortie de l’album : un tête à tête guitare voix  comme au tout début  et une chanson qui compte pour </t>
    </r>
    <r>
      <rPr>
        <b/>
        <u/>
        <sz val="10.5"/>
        <color rgb="FF0033CC"/>
        <rFont val="Courier New"/>
        <family val="3"/>
      </rPr>
      <t>moi.</t>
    </r>
    <r>
      <rPr>
        <b/>
        <sz val="10.5"/>
        <rFont val="Courier New"/>
        <family val="1"/>
      </rPr>
      <t xml:space="preserve">   </t>
    </r>
    <r>
      <rPr>
        <b/>
        <sz val="10.5"/>
        <rFont val="Apple Color Emoji"/>
      </rPr>
      <t>🌹🌹🌹</t>
    </r>
    <r>
      <rPr>
        <b/>
        <sz val="10.5"/>
        <rFont val="Courier New"/>
        <family val="1"/>
      </rPr>
      <t xml:space="preserve">  </t>
    </r>
    <r>
      <rPr>
        <b/>
        <sz val="12"/>
        <color rgb="FF00B050"/>
        <rFont val="Courier New"/>
        <family val="3"/>
      </rPr>
      <t>Ps:</t>
    </r>
    <r>
      <rPr>
        <b/>
        <sz val="12"/>
        <rFont val="Courier New"/>
        <family val="3"/>
      </rPr>
      <t xml:space="preserve"> </t>
    </r>
    <r>
      <rPr>
        <b/>
        <sz val="12"/>
        <color rgb="FFFF0000"/>
        <rFont val="Courier New"/>
        <family val="3"/>
      </rPr>
      <t>un grand merci à ceux qui ont déjà acheté l’album  pour les retardataires c’est ici</t>
    </r>
    <r>
      <rPr>
        <b/>
        <sz val="10.5"/>
        <rFont val="Courier New"/>
        <family val="1"/>
      </rPr>
      <t xml:space="preserve"> :  https://lnk.to/SainteVictoireFP"</t>
    </r>
  </si>
  <si>
    <r>
      <t xml:space="preserve">"Quand </t>
    </r>
    <r>
      <rPr>
        <b/>
        <u/>
        <sz val="10.5"/>
        <color rgb="FF0033CC"/>
        <rFont val="Courier New"/>
        <family val="3"/>
      </rPr>
      <t>je</t>
    </r>
    <r>
      <rPr>
        <b/>
        <sz val="10.5"/>
        <rFont val="Courier New"/>
        <family val="1"/>
      </rPr>
      <t xml:space="preserve"> reprends Lana Del Rey en français pour Konbini ça donne ça: </t>
    </r>
    <r>
      <rPr>
        <b/>
        <sz val="10.5"/>
        <rFont val="Apple Color Emoji"/>
      </rPr>
      <t>✨</t>
    </r>
    <r>
      <rPr>
        <b/>
        <sz val="10.5"/>
        <rFont val="Courier New"/>
        <family val="1"/>
      </rPr>
      <t xml:space="preserve">  Merci pour tous </t>
    </r>
    <r>
      <rPr>
        <b/>
        <sz val="10.5"/>
        <color rgb="FFFF0000"/>
        <rFont val="Courier New"/>
        <family val="3"/>
      </rPr>
      <t>vos</t>
    </r>
    <r>
      <rPr>
        <b/>
        <sz val="10.5"/>
        <rFont val="Courier New"/>
        <family val="1"/>
      </rPr>
      <t xml:space="preserve"> beaux retours sur l’album  </t>
    </r>
    <r>
      <rPr>
        <b/>
        <u/>
        <sz val="10.5"/>
        <color rgb="FF0033CC"/>
        <rFont val="Courier New"/>
        <family val="3"/>
      </rPr>
      <t>je lis</t>
    </r>
    <r>
      <rPr>
        <b/>
        <sz val="10.5"/>
        <rFont val="Courier New"/>
        <family val="1"/>
      </rPr>
      <t xml:space="preserve"> tout. </t>
    </r>
    <r>
      <rPr>
        <b/>
        <sz val="10.5"/>
        <rFont val="Apple Color Emoji"/>
      </rPr>
      <t>👀</t>
    </r>
    <r>
      <rPr>
        <b/>
        <sz val="10.5"/>
        <rFont val="Courier New"/>
        <family val="1"/>
      </rPr>
      <t xml:space="preserve"> Pour ceux qui ne le savaient pas  il vient de sortir  </t>
    </r>
    <r>
      <rPr>
        <b/>
        <sz val="12"/>
        <color rgb="FFFF0000"/>
        <rFont val="Courier New"/>
        <family val="3"/>
      </rPr>
      <t>vous pouvez</t>
    </r>
    <r>
      <rPr>
        <b/>
        <sz val="12"/>
        <rFont val="Courier New"/>
        <family val="3"/>
      </rPr>
      <t xml:space="preserve"> </t>
    </r>
    <r>
      <rPr>
        <b/>
        <sz val="12"/>
        <color rgb="FF00B050"/>
        <rFont val="Courier New"/>
        <family val="3"/>
      </rPr>
      <t>l’écouter ici</t>
    </r>
    <r>
      <rPr>
        <b/>
        <sz val="10.5"/>
        <rFont val="Courier New"/>
        <family val="1"/>
      </rPr>
      <t xml:space="preserve"> :https://lnk.to/SainteVictoireFP"</t>
    </r>
  </si>
  <si>
    <r>
      <rPr>
        <b/>
        <u/>
        <sz val="10.5"/>
        <color rgb="FF0033CC"/>
        <rFont val="Courier New"/>
        <family val="3"/>
      </rPr>
      <t>"Mon</t>
    </r>
    <r>
      <rPr>
        <sz val="10.5"/>
        <color theme="1"/>
        <rFont val="Courier New"/>
        <family val="1"/>
      </rPr>
      <t xml:space="preserve"> album est aussi </t>
    </r>
    <r>
      <rPr>
        <b/>
        <sz val="12"/>
        <color rgb="FF00B050"/>
        <rFont val="Courier New"/>
        <family val="3"/>
      </rPr>
      <t>disponible sur Apple Music</t>
    </r>
    <r>
      <rPr>
        <sz val="10.5"/>
        <color theme="1"/>
        <rFont val="Courier New"/>
        <family val="1"/>
      </rPr>
      <t xml:space="preserve"> </t>
    </r>
    <r>
      <rPr>
        <sz val="10.5"/>
        <color theme="1"/>
        <rFont val="Apple Color Emoji"/>
      </rPr>
      <t>💣💥</t>
    </r>
    <r>
      <rPr>
        <sz val="10.5"/>
        <color theme="1"/>
        <rFont val="Courier New"/>
        <family val="1"/>
      </rPr>
      <t xml:space="preserve">   https://itunes.apple.com/fr/album/sainte-victoire/1358422128"</t>
    </r>
  </si>
  <si>
    <r>
      <t xml:space="preserve">"COUP D’ÉTAT SOUTERRAIN! </t>
    </r>
    <r>
      <rPr>
        <sz val="10.5"/>
        <color theme="1"/>
        <rFont val="Apple Color Emoji"/>
      </rPr>
      <t>💥🔥💥</t>
    </r>
    <r>
      <rPr>
        <sz val="10.5"/>
        <color theme="1"/>
        <rFont val="Courier New"/>
        <family val="1"/>
      </rPr>
      <t xml:space="preserve"> </t>
    </r>
    <r>
      <rPr>
        <b/>
        <u/>
        <sz val="10.5"/>
        <color rgb="FF0033CC"/>
        <rFont val="Courier New"/>
        <family val="3"/>
      </rPr>
      <t>Je</t>
    </r>
    <r>
      <rPr>
        <sz val="10.5"/>
        <color theme="1"/>
        <rFont val="Courier New"/>
        <family val="1"/>
      </rPr>
      <t xml:space="preserve"> suis dans le métro  </t>
    </r>
    <r>
      <rPr>
        <b/>
        <u/>
        <sz val="10.5"/>
        <color rgb="FF0033CC"/>
        <rFont val="Courier New"/>
        <family val="3"/>
      </rPr>
      <t>j’attends</t>
    </r>
    <r>
      <rPr>
        <sz val="10.5"/>
        <color theme="1"/>
        <rFont val="Courier New"/>
        <family val="1"/>
      </rPr>
      <t xml:space="preserve"> </t>
    </r>
    <r>
      <rPr>
        <b/>
        <sz val="10.5"/>
        <color rgb="FFFF0000"/>
        <rFont val="Courier New"/>
        <family val="3"/>
      </rPr>
      <t>vos</t>
    </r>
    <r>
      <rPr>
        <sz val="10.5"/>
        <color theme="1"/>
        <rFont val="Courier New"/>
        <family val="1"/>
      </rPr>
      <t xml:space="preserve"> photos!   </t>
    </r>
    <r>
      <rPr>
        <b/>
        <sz val="12"/>
        <color rgb="FFFF0000"/>
        <rFont val="Courier New"/>
        <family val="3"/>
      </rPr>
      <t>Écoutez</t>
    </r>
    <r>
      <rPr>
        <sz val="12"/>
        <color theme="1"/>
        <rFont val="Courier New"/>
        <family val="3"/>
      </rPr>
      <t xml:space="preserve"> </t>
    </r>
    <r>
      <rPr>
        <b/>
        <u/>
        <sz val="12"/>
        <color rgb="FF0033CC"/>
        <rFont val="Courier New"/>
        <family val="3"/>
      </rPr>
      <t>mon</t>
    </r>
    <r>
      <rPr>
        <sz val="12"/>
        <color theme="1"/>
        <rFont val="Courier New"/>
        <family val="3"/>
      </rPr>
      <t xml:space="preserve"> </t>
    </r>
    <r>
      <rPr>
        <b/>
        <sz val="12"/>
        <color rgb="FF00B050"/>
        <rFont val="Courier New"/>
        <family val="3"/>
      </rPr>
      <t>album sur  Deezer</t>
    </r>
    <r>
      <rPr>
        <sz val="10.5"/>
        <color theme="1"/>
        <rFont val="Courier New"/>
        <family val="1"/>
      </rPr>
      <t xml:space="preserve"> </t>
    </r>
    <r>
      <rPr>
        <sz val="10.5"/>
        <color theme="1"/>
        <rFont val="Apple Color Emoji"/>
      </rPr>
      <t>🙌🏼</t>
    </r>
    <r>
      <rPr>
        <sz val="10.5"/>
        <color theme="1"/>
        <rFont val="Courier New"/>
        <family val="1"/>
      </rPr>
      <t>:  http://www.deezer.com/fr/album/58804212"</t>
    </r>
  </si>
  <si>
    <r>
      <rPr>
        <b/>
        <u/>
        <sz val="10.5"/>
        <color rgb="FF0033CC"/>
        <rFont val="Courier New"/>
        <family val="3"/>
      </rPr>
      <t>"Mon</t>
    </r>
    <r>
      <rPr>
        <sz val="10.5"/>
        <color theme="1"/>
        <rFont val="Courier New"/>
        <family val="1"/>
      </rPr>
      <t xml:space="preserve"> concert parisien au festival Days Off est déjà complet </t>
    </r>
    <r>
      <rPr>
        <sz val="10.5"/>
        <color theme="1"/>
        <rFont val="Apple Color Emoji"/>
      </rPr>
      <t>🙌🏼✨</t>
    </r>
    <r>
      <rPr>
        <sz val="10.5"/>
        <color theme="1"/>
        <rFont val="Courier New"/>
        <family val="1"/>
      </rPr>
      <t xml:space="preserve">! </t>
    </r>
    <r>
      <rPr>
        <b/>
        <sz val="12"/>
        <color rgb="FFFF0000"/>
        <rFont val="Courier New"/>
        <family val="3"/>
      </rPr>
      <t>Pensez à prendre vos places</t>
    </r>
    <r>
      <rPr>
        <b/>
        <sz val="12"/>
        <color theme="1"/>
        <rFont val="Courier New"/>
        <family val="3"/>
      </rPr>
      <t xml:space="preserve"> pour  La Gaîté Lyrique avant qu’il n’y en ait plus!</t>
    </r>
    <r>
      <rPr>
        <sz val="10.5"/>
        <color theme="1"/>
        <rFont val="Courier New"/>
        <family val="1"/>
      </rPr>
      <t xml:space="preserve"> </t>
    </r>
    <r>
      <rPr>
        <sz val="10.5"/>
        <color theme="1"/>
        <rFont val="Apple Color Emoji"/>
      </rPr>
      <t>😱</t>
    </r>
    <r>
      <rPr>
        <sz val="10.5"/>
        <color theme="1"/>
        <rFont val="Courier New"/>
        <family val="1"/>
      </rPr>
      <t xml:space="preserve"> Ici : https://lnk.to/claraluciani-gaitelyriqueFP  </t>
    </r>
    <r>
      <rPr>
        <b/>
        <sz val="12"/>
        <color theme="1"/>
        <rFont val="Courier New"/>
        <family val="3"/>
      </rPr>
      <t>Et en tournée partout</t>
    </r>
    <r>
      <rPr>
        <sz val="10.5"/>
        <color theme="1"/>
        <rFont val="Courier New"/>
        <family val="1"/>
      </rPr>
      <t>: https://lnk.to/ClaraLucianiConcertsFP  20.04.18 RENNES (35) / Festival Mythos 28.04.18 BOURGES (18) / Le 22 – Le Printemps de Bourges 10.05.18 CANNES (06) / Villa Schweppes 19.05.18 SAINT BRIEUC (22) / Art Rock 10.06.18 MONTREAL (Ca) / Les Francofolies de Montréal 17.06.18 REIMS (51) / La Magnifique Society 24.06.18 PARIS (75) / Solidays 29.06.18 SAINT PRIEST (69) / Festival Music en Ciel 07.07.18 PARIS (75) / Festival Days Off 13.07.18 LA ROCHELLE (13) / Les Francofolies de la Rochelle 15.07.18 MONTMARTIN SUR MER (50) / Chauffer dans la Noirceur 19.07.18 SPA (Be) / Les Francofolies de Spa 21.07.18 NYON (Ch) / Paleo Festival 25.07.18 PAU (65) / Eté à Pau 15.08.18 BRUXELLES (Be) / Brussel Summer Festival 26.08.18 NAMUR (Be) / Les Solidarités  ... et plus à venir!"</t>
    </r>
  </si>
  <si>
    <r>
      <t xml:space="preserve">"Le premier scénario que </t>
    </r>
    <r>
      <rPr>
        <b/>
        <u/>
        <sz val="10.5"/>
        <color rgb="FF0033CC"/>
        <rFont val="Courier New"/>
        <family val="3"/>
      </rPr>
      <t>j’ai</t>
    </r>
    <r>
      <rPr>
        <sz val="10.5"/>
        <color theme="1"/>
        <rFont val="Courier New"/>
        <family val="1"/>
      </rPr>
      <t xml:space="preserve"> écrit  pour </t>
    </r>
    <r>
      <rPr>
        <b/>
        <u/>
        <sz val="10.5"/>
        <color rgb="FF0033CC"/>
        <rFont val="Courier New"/>
        <family val="3"/>
      </rPr>
      <t>mon</t>
    </r>
    <r>
      <rPr>
        <sz val="10.5"/>
        <color theme="1"/>
        <rFont val="Courier New"/>
        <family val="1"/>
      </rPr>
      <t xml:space="preserve"> deuxième clip “MOJO” dans lequel plusieurs objets de Studio Claire Laffut apparaissent.  C’est la première fois que </t>
    </r>
    <r>
      <rPr>
        <b/>
        <u/>
        <sz val="10.5"/>
        <color rgb="FF0033CC"/>
        <rFont val="Courier New"/>
        <family val="3"/>
      </rPr>
      <t>j’ajoute</t>
    </r>
    <r>
      <rPr>
        <sz val="10.5"/>
        <color theme="1"/>
        <rFont val="Courier New"/>
        <family val="1"/>
      </rPr>
      <t xml:space="preserve"> des peintures / meubles / objets dans </t>
    </r>
    <r>
      <rPr>
        <b/>
        <u/>
        <sz val="10.5"/>
        <color rgb="FF0033CC"/>
        <rFont val="Courier New"/>
        <family val="3"/>
      </rPr>
      <t>ma</t>
    </r>
    <r>
      <rPr>
        <sz val="10.5"/>
        <color theme="1"/>
        <rFont val="Courier New"/>
        <family val="1"/>
      </rPr>
      <t xml:space="preserve"> musique</t>
    </r>
    <r>
      <rPr>
        <sz val="10.5"/>
        <color theme="1"/>
        <rFont val="Apple Color Emoji"/>
      </rPr>
      <t>✨</t>
    </r>
    <r>
      <rPr>
        <sz val="10.5"/>
        <color theme="1"/>
        <rFont val="Courier New"/>
        <family val="1"/>
      </rPr>
      <t xml:space="preserve">Nombreux sont ceux qui </t>
    </r>
    <r>
      <rPr>
        <b/>
        <u/>
        <sz val="10.5"/>
        <color rgb="FF0033CC"/>
        <rFont val="Courier New"/>
        <family val="3"/>
      </rPr>
      <t>m’y</t>
    </r>
    <r>
      <rPr>
        <sz val="10.5"/>
        <color theme="1"/>
        <rFont val="Courier New"/>
        <family val="1"/>
      </rPr>
      <t xml:space="preserve"> ont encouragé et ils se reconnaîtront. Merci aux Bardos qui </t>
    </r>
    <r>
      <rPr>
        <b/>
        <u/>
        <sz val="10.5"/>
        <color rgb="FF0033CC"/>
        <rFont val="Courier New"/>
        <family val="3"/>
      </rPr>
      <t>m’ont</t>
    </r>
    <r>
      <rPr>
        <sz val="10.5"/>
        <color theme="1"/>
        <rFont val="Courier New"/>
        <family val="1"/>
      </rPr>
      <t xml:space="preserve"> aidé à le réaliser </t>
    </r>
    <r>
      <rPr>
        <sz val="10.5"/>
        <color theme="1"/>
        <rFont val="Apple Color Emoji"/>
      </rPr>
      <t>🍀</t>
    </r>
    <r>
      <rPr>
        <sz val="10.5"/>
        <color theme="1"/>
        <rFont val="Courier New"/>
        <family val="1"/>
      </rPr>
      <t xml:space="preserve"> Amour pour eux.  #mojotenvaspas  </t>
    </r>
    <r>
      <rPr>
        <b/>
        <sz val="12"/>
        <color theme="1"/>
        <rFont val="Courier New"/>
        <family val="3"/>
      </rPr>
      <t>Sortie du single le vendredi 14 Septembre</t>
    </r>
    <r>
      <rPr>
        <sz val="10.5"/>
        <color theme="1"/>
        <rFont val="Courier New"/>
        <family val="1"/>
      </rPr>
      <t xml:space="preserve">  Sortie du clip le lundi 17 Septembre !"</t>
    </r>
  </si>
  <si>
    <r>
      <t xml:space="preserve">"MOJO  </t>
    </r>
    <r>
      <rPr>
        <b/>
        <u/>
        <sz val="10.5"/>
        <color rgb="FF0033CC"/>
        <rFont val="Courier New"/>
        <family val="3"/>
      </rPr>
      <t>Mon</t>
    </r>
    <r>
      <rPr>
        <sz val="10.5"/>
        <color theme="1"/>
        <rFont val="Courier New"/>
        <family val="1"/>
      </rPr>
      <t xml:space="preserve"> nouveau  bébé arrivera à minuit cette nuit et le clip lundi 17 !!! </t>
    </r>
    <r>
      <rPr>
        <b/>
        <sz val="10.5"/>
        <color rgb="FFFF0000"/>
        <rFont val="Apple Color Emoji"/>
      </rPr>
      <t>🙈</t>
    </r>
    <r>
      <rPr>
        <b/>
        <sz val="10.5"/>
        <color rgb="FFFF0000"/>
        <rFont val="Courier New"/>
        <family val="1"/>
      </rPr>
      <t>Vous</t>
    </r>
    <r>
      <rPr>
        <sz val="10.5"/>
        <color theme="1"/>
        <rFont val="Courier New"/>
        <family val="1"/>
      </rPr>
      <t xml:space="preserve"> </t>
    </r>
    <r>
      <rPr>
        <b/>
        <sz val="12"/>
        <color theme="1"/>
        <rFont val="Courier New"/>
        <family val="3"/>
      </rPr>
      <t>pouvez pré-télécharger le son en streaming (Spotify  Deezer) dès maintenant en cliquant sur le lien</t>
    </r>
    <r>
      <rPr>
        <sz val="10.5"/>
        <color theme="1"/>
        <rFont val="Courier New"/>
        <family val="1"/>
      </rPr>
      <t xml:space="preserve"> http://po.st/PreSaveMojo </t>
    </r>
    <r>
      <rPr>
        <sz val="10.5"/>
        <color theme="1"/>
        <rFont val="Apple Color Emoji"/>
      </rPr>
      <t>🔥</t>
    </r>
    <r>
      <rPr>
        <sz val="10.5"/>
        <color theme="1"/>
        <rFont val="Courier New"/>
        <family val="1"/>
      </rPr>
      <t>"</t>
    </r>
  </si>
  <si>
    <r>
      <t xml:space="preserve">"It’s out ! </t>
    </r>
    <r>
      <rPr>
        <b/>
        <u/>
        <sz val="10.5"/>
        <color rgb="FF0033CC"/>
        <rFont val="Courier New"/>
        <family val="3"/>
      </rPr>
      <t>My</t>
    </r>
    <r>
      <rPr>
        <sz val="10.5"/>
        <color theme="1"/>
        <rFont val="Courier New"/>
        <family val="1"/>
      </rPr>
      <t xml:space="preserve"> second baby is here !!!! </t>
    </r>
    <r>
      <rPr>
        <b/>
        <sz val="10.5"/>
        <color rgb="FFFF0000"/>
        <rFont val="Courier New"/>
        <family val="3"/>
      </rPr>
      <t>Listen to it and tell</t>
    </r>
    <r>
      <rPr>
        <sz val="10.5"/>
        <color theme="1"/>
        <rFont val="Courier New"/>
        <family val="1"/>
      </rPr>
      <t xml:space="preserve"> </t>
    </r>
    <r>
      <rPr>
        <b/>
        <u/>
        <sz val="10.5"/>
        <color rgb="FF0033CC"/>
        <rFont val="Courier New"/>
        <family val="3"/>
      </rPr>
      <t>me</t>
    </r>
    <r>
      <rPr>
        <sz val="10.5"/>
        <color theme="1"/>
        <rFont val="Courier New"/>
        <family val="1"/>
      </rPr>
      <t xml:space="preserve"> </t>
    </r>
    <r>
      <rPr>
        <b/>
        <sz val="10.5"/>
        <color rgb="FFFF0000"/>
        <rFont val="Courier New"/>
        <family val="3"/>
      </rPr>
      <t>what u think</t>
    </r>
    <r>
      <rPr>
        <sz val="10.5"/>
        <color theme="1"/>
        <rFont val="Courier New"/>
        <family val="1"/>
      </rPr>
      <t xml:space="preserve"> </t>
    </r>
    <r>
      <rPr>
        <sz val="10.5"/>
        <color theme="1"/>
        <rFont val="Apple Color Emoji"/>
      </rPr>
      <t>❤</t>
    </r>
    <r>
      <rPr>
        <sz val="10.5"/>
        <color theme="1"/>
        <rFont val="Courier New"/>
        <family val="1"/>
      </rPr>
      <t>️ https://clairelaffut.lnk.to/Mojo"</t>
    </r>
  </si>
  <si>
    <r>
      <t>"</t>
    </r>
    <r>
      <rPr>
        <b/>
        <sz val="10.5"/>
        <color rgb="FFFF0000"/>
        <rFont val="Courier New"/>
        <family val="3"/>
      </rPr>
      <t>Qui habite dans une de ces villes ?</t>
    </r>
    <r>
      <rPr>
        <sz val="10.5"/>
        <color theme="1"/>
        <rFont val="Courier New"/>
        <family val="1"/>
      </rPr>
      <t xml:space="preserve"> </t>
    </r>
    <r>
      <rPr>
        <b/>
        <u/>
        <sz val="10.5"/>
        <color rgb="FF0033CC"/>
        <rFont val="Courier New"/>
        <family val="3"/>
      </rPr>
      <t>J’arriiiiiive</t>
    </r>
    <r>
      <rPr>
        <sz val="10.5"/>
        <color theme="1"/>
        <rFont val="Courier New"/>
        <family val="1"/>
      </rPr>
      <t xml:space="preserve"> ! Parfois en en première partie de Her ou de Charlotte Cardin </t>
    </r>
    <r>
      <rPr>
        <sz val="10.5"/>
        <color theme="1"/>
        <rFont val="Apple Color Emoji"/>
      </rPr>
      <t>🧚🏻</t>
    </r>
    <r>
      <rPr>
        <sz val="10.5"/>
        <color theme="1"/>
        <rFont val="Courier New"/>
        <family val="1"/>
      </rPr>
      <t xml:space="preserve">‍♀️ parfois tout seule. Voilà  </t>
    </r>
    <r>
      <rPr>
        <b/>
        <u/>
        <sz val="10.5"/>
        <color rgb="FF0033CC"/>
        <rFont val="Courier New"/>
        <family val="3"/>
      </rPr>
      <t>j’ai</t>
    </r>
    <r>
      <rPr>
        <sz val="10.5"/>
        <color theme="1"/>
        <rFont val="Courier New"/>
        <family val="1"/>
      </rPr>
      <t xml:space="preserve"> hâte rencontrer </t>
    </r>
    <r>
      <rPr>
        <b/>
        <sz val="10.5"/>
        <color rgb="FFFF0000"/>
        <rFont val="Courier New"/>
        <family val="3"/>
      </rPr>
      <t>vos</t>
    </r>
    <r>
      <rPr>
        <sz val="10.5"/>
        <color theme="1"/>
        <rFont val="Courier New"/>
        <family val="1"/>
      </rPr>
      <t xml:space="preserve"> petites têtes </t>
    </r>
    <r>
      <rPr>
        <sz val="10.5"/>
        <color theme="1"/>
        <rFont val="Apple Color Emoji"/>
      </rPr>
      <t>❤</t>
    </r>
    <r>
      <rPr>
        <sz val="10.5"/>
        <color theme="1"/>
        <rFont val="Courier New"/>
        <family val="1"/>
      </rPr>
      <t xml:space="preserve">️   Premier concert headline belge : https://www.botanique.be/fr/activite/claire-laffut-151118   Premier concert headline parisien ; http://www.pointephemere.org/event/claire-laffut-rJ41AVt_7  </t>
    </r>
    <r>
      <rPr>
        <b/>
        <sz val="10.5"/>
        <color rgb="FFFF0000"/>
        <rFont val="Courier New"/>
        <family val="3"/>
      </rPr>
      <t>See you</t>
    </r>
    <r>
      <rPr>
        <sz val="10.5"/>
        <color theme="1"/>
        <rFont val="Courier New"/>
        <family val="1"/>
      </rPr>
      <t xml:space="preserve"> </t>
    </r>
    <r>
      <rPr>
        <sz val="10.5"/>
        <color theme="1"/>
        <rFont val="Apple Color Emoji"/>
      </rPr>
      <t>💚💛🧡</t>
    </r>
    <r>
      <rPr>
        <sz val="10.5"/>
        <color theme="1"/>
        <rFont val="Courier New"/>
        <family val="1"/>
      </rPr>
      <t>"</t>
    </r>
  </si>
  <si>
    <r>
      <rPr>
        <b/>
        <u/>
        <sz val="10.5"/>
        <color rgb="FF0033CC"/>
        <rFont val="Courier New"/>
        <family val="3"/>
      </rPr>
      <t>"Je</t>
    </r>
    <r>
      <rPr>
        <sz val="10.5"/>
        <color theme="1"/>
        <rFont val="Courier New"/>
        <family val="1"/>
      </rPr>
      <t xml:space="preserve"> parle serpent depuis mes 6 ans </t>
    </r>
    <r>
      <rPr>
        <sz val="10.5"/>
        <color theme="1"/>
        <rFont val="Apple Color Emoji"/>
      </rPr>
      <t>🤭</t>
    </r>
    <r>
      <rPr>
        <sz val="10.5"/>
        <color theme="1"/>
        <rFont val="Courier New"/>
        <family val="1"/>
      </rPr>
      <t xml:space="preserve"> Photo de Michelle Du Xuan"</t>
    </r>
  </si>
  <si>
    <r>
      <t>"Claire Laffut updated their cover photo." "</t>
    </r>
    <r>
      <rPr>
        <b/>
        <sz val="12"/>
        <color theme="1"/>
        <rFont val="Courier New"/>
        <family val="3"/>
      </rPr>
      <t>LIVE</t>
    </r>
    <r>
      <rPr>
        <sz val="10.5"/>
        <color theme="1"/>
        <rFont val="Courier New"/>
        <family val="1"/>
      </rPr>
      <t>"</t>
    </r>
  </si>
  <si>
    <r>
      <t xml:space="preserve">"Paris </t>
    </r>
    <r>
      <rPr>
        <b/>
        <u/>
        <sz val="10.5"/>
        <color rgb="FF0033CC"/>
        <rFont val="Courier New"/>
        <family val="3"/>
      </rPr>
      <t xml:space="preserve"> je</t>
    </r>
    <r>
      <rPr>
        <sz val="10.5"/>
        <color theme="1"/>
        <rFont val="Courier New"/>
        <family val="1"/>
      </rPr>
      <t xml:space="preserve"> joue pour </t>
    </r>
    <r>
      <rPr>
        <b/>
        <sz val="10.5"/>
        <color rgb="FFFF0000"/>
        <rFont val="Courier New"/>
        <family val="3"/>
      </rPr>
      <t>vous</t>
    </r>
    <r>
      <rPr>
        <sz val="10.5"/>
        <color theme="1"/>
        <rFont val="Courier New"/>
        <family val="1"/>
      </rPr>
      <t xml:space="preserve"> le 14 décembr²e 2018 au Point Éphémère </t>
    </r>
    <r>
      <rPr>
        <sz val="10.5"/>
        <color theme="1"/>
        <rFont val="Apple Color Emoji"/>
      </rPr>
      <t>💗</t>
    </r>
    <r>
      <rPr>
        <sz val="10.5"/>
        <color theme="1"/>
        <rFont val="Courier New"/>
        <family val="1"/>
      </rPr>
      <t xml:space="preserve"> Toutes les chansons de </t>
    </r>
    <r>
      <rPr>
        <b/>
        <u/>
        <sz val="10.5"/>
        <color rgb="FF0033CC"/>
        <rFont val="Courier New"/>
        <family val="3"/>
      </rPr>
      <t>mon</t>
    </r>
    <r>
      <rPr>
        <sz val="10.5"/>
        <color theme="1"/>
        <rFont val="Courier New"/>
        <family val="1"/>
      </rPr>
      <t xml:space="preserve"> album ! </t>
    </r>
    <r>
      <rPr>
        <b/>
        <sz val="12"/>
        <color theme="1"/>
        <rFont val="Courier New"/>
        <family val="3"/>
      </rPr>
      <t>Les tickets sont déjà disponible</t>
    </r>
    <r>
      <rPr>
        <sz val="10.5"/>
        <color theme="1"/>
        <rFont val="Courier New"/>
        <family val="1"/>
      </rPr>
      <t xml:space="preserve"> : http://bit.ly/CLAIRELAFFUTPARIS </t>
    </r>
    <r>
      <rPr>
        <sz val="10.5"/>
        <color theme="1"/>
        <rFont val="Apple Color Emoji"/>
      </rPr>
      <t>✨</t>
    </r>
    <r>
      <rPr>
        <sz val="10.5"/>
        <color theme="1"/>
        <rFont val="Courier New"/>
        <family val="1"/>
      </rPr>
      <t xml:space="preserve"> Trop hâte ! </t>
    </r>
    <r>
      <rPr>
        <sz val="10.5"/>
        <color theme="1"/>
        <rFont val="Apple Color Emoji"/>
      </rPr>
      <t>🍤🍤🍤</t>
    </r>
    <r>
      <rPr>
        <sz val="10.5"/>
        <color theme="1"/>
        <rFont val="Courier New"/>
        <family val="1"/>
      </rPr>
      <t>"</t>
    </r>
  </si>
  <si>
    <r>
      <t xml:space="preserve">"Merci Deezer de </t>
    </r>
    <r>
      <rPr>
        <b/>
        <u/>
        <sz val="10.5"/>
        <color rgb="FF0033CC"/>
        <rFont val="Courier New"/>
        <family val="3"/>
      </rPr>
      <t>m avoir</t>
    </r>
    <r>
      <rPr>
        <sz val="10.5"/>
        <color theme="1"/>
        <rFont val="Courier New"/>
        <family val="1"/>
      </rPr>
      <t xml:space="preserve"> sélectionnée parmi vos artistes chéris &lt;3  #DeezerNext  https://DeezerFR.lnk.to/ClaireLaffutDeezerNext"</t>
    </r>
  </si>
  <si>
    <r>
      <t xml:space="preserve">"En première partie de Her à Toulouse hier soir ! </t>
    </r>
    <r>
      <rPr>
        <b/>
        <sz val="10.5"/>
        <color rgb="FFFF0000"/>
        <rFont val="Courier New"/>
        <family val="3"/>
      </rPr>
      <t>Merci au public</t>
    </r>
    <r>
      <rPr>
        <sz val="10.5"/>
        <color theme="1"/>
        <rFont val="Courier New"/>
        <family val="1"/>
      </rPr>
      <t xml:space="preserve"> et merci au Bikini </t>
    </r>
    <r>
      <rPr>
        <sz val="10.5"/>
        <color theme="1"/>
        <rFont val="Apple Color Emoji"/>
      </rPr>
      <t>❤</t>
    </r>
    <r>
      <rPr>
        <sz val="10.5"/>
        <color theme="1"/>
        <rFont val="Courier New"/>
        <family val="1"/>
      </rPr>
      <t xml:space="preserve">️ Direction Nîmes ce soir </t>
    </r>
    <r>
      <rPr>
        <sz val="10.5"/>
        <color theme="1"/>
        <rFont val="Apple Color Emoji"/>
      </rPr>
      <t>🔥</t>
    </r>
    <r>
      <rPr>
        <sz val="10.5"/>
        <color theme="1"/>
        <rFont val="Courier New"/>
        <family val="1"/>
      </rPr>
      <t>"</t>
    </r>
  </si>
  <si>
    <r>
      <t xml:space="preserve">"Dans le playlist Futurs Hits de Deezer wouai wouai </t>
    </r>
    <r>
      <rPr>
        <b/>
        <sz val="12"/>
        <color rgb="FFFF0000"/>
        <rFont val="Courier New"/>
        <family val="3"/>
      </rPr>
      <t>Ecoutez là ici</t>
    </r>
    <r>
      <rPr>
        <sz val="10.5"/>
        <color theme="1"/>
        <rFont val="Courier New"/>
        <family val="1"/>
      </rPr>
      <t xml:space="preserve"> :) https://www.deezer.com/fr/playlist/1602108955"</t>
    </r>
  </si>
  <si>
    <r>
      <t xml:space="preserve">" La Fessée  sortie ce vendredi 9 novembre - Mojo EP </t>
    </r>
    <r>
      <rPr>
        <sz val="10.5"/>
        <color theme="1"/>
        <rFont val="Apple Color Emoji"/>
      </rPr>
      <t>❤</t>
    </r>
    <r>
      <rPr>
        <sz val="10.5"/>
        <color theme="1"/>
        <rFont val="Courier New"/>
        <family val="1"/>
      </rPr>
      <t xml:space="preserve">️ </t>
    </r>
    <r>
      <rPr>
        <b/>
        <sz val="12"/>
        <color rgb="FF00B0F0"/>
        <rFont val="Courier New"/>
        <family val="3"/>
      </rPr>
      <t xml:space="preserve">Pre-save </t>
    </r>
    <r>
      <rPr>
        <sz val="10.5"/>
        <color theme="1"/>
        <rFont val="Courier New"/>
        <family val="1"/>
      </rPr>
      <t xml:space="preserve">: po.st/PreSaveEPMojo </t>
    </r>
    <r>
      <rPr>
        <sz val="10.5"/>
        <color theme="1"/>
        <rFont val="Apple Color Emoji"/>
      </rPr>
      <t>💯</t>
    </r>
    <r>
      <rPr>
        <sz val="10.5"/>
        <color theme="1"/>
        <rFont val="Courier New"/>
        <family val="1"/>
      </rPr>
      <t xml:space="preserve">  #MojoEP"</t>
    </r>
  </si>
  <si>
    <r>
      <t xml:space="preserve">" MOJO  EP OUT NOW — https://clairelaffut.lnk.to/MojoEP   La Fessée  un titre que </t>
    </r>
    <r>
      <rPr>
        <b/>
        <u/>
        <sz val="10.5"/>
        <color rgb="FF0033CC"/>
        <rFont val="Courier New"/>
        <family val="3"/>
      </rPr>
      <t>j’ai</t>
    </r>
    <r>
      <rPr>
        <sz val="10.5"/>
        <color theme="1"/>
        <rFont val="Courier New"/>
        <family val="1"/>
      </rPr>
      <t xml:space="preserve"> écrit dans ma chambre  en rentrant un soir énervée d’être un peu trop naïve  gentille  manipulable... ? </t>
    </r>
    <r>
      <rPr>
        <sz val="10.5"/>
        <color theme="1"/>
        <rFont val="Apple Color Emoji"/>
      </rPr>
      <t>😡</t>
    </r>
    <r>
      <rPr>
        <sz val="10.5"/>
        <color theme="1"/>
        <rFont val="Courier New"/>
        <family val="1"/>
      </rPr>
      <t xml:space="preserve"> Il est sur mon EP  Mojo  disponible depuis ce matin </t>
    </r>
    <r>
      <rPr>
        <sz val="10.5"/>
        <color theme="1"/>
        <rFont val="Apple Color Emoji"/>
      </rPr>
      <t>✨</t>
    </r>
    <r>
      <rPr>
        <sz val="10.5"/>
        <color theme="1"/>
        <rFont val="Courier New"/>
        <family val="1"/>
      </rPr>
      <t xml:space="preserve"> L’histoire d’une fille continue... Après la quête de la vérité... Comment gérer les mensonges </t>
    </r>
    <r>
      <rPr>
        <sz val="10.5"/>
        <color theme="1"/>
        <rFont val="Apple Color Emoji"/>
      </rPr>
      <t>😂</t>
    </r>
    <r>
      <rPr>
        <sz val="10.5"/>
        <color theme="1"/>
        <rFont val="Courier New"/>
        <family val="1"/>
      </rPr>
      <t xml:space="preserve"> </t>
    </r>
    <r>
      <rPr>
        <b/>
        <sz val="10.5"/>
        <color rgb="FFFF0000"/>
        <rFont val="Courier New"/>
        <family val="3"/>
      </rPr>
      <t>Savourez mes skills en animation</t>
    </r>
    <r>
      <rPr>
        <sz val="10.5"/>
        <color theme="1"/>
        <rFont val="Courier New"/>
        <family val="1"/>
      </rPr>
      <t xml:space="preserve"> </t>
    </r>
    <r>
      <rPr>
        <sz val="10.5"/>
        <color theme="1"/>
        <rFont val="Apple Color Emoji"/>
      </rPr>
      <t>😂</t>
    </r>
    <r>
      <rPr>
        <sz val="10.5"/>
        <color theme="1"/>
        <rFont val="Courier New"/>
        <family val="1"/>
      </rPr>
      <t xml:space="preserve">  </t>
    </r>
    <r>
      <rPr>
        <b/>
        <sz val="12"/>
        <color theme="1"/>
        <rFont val="Courier New"/>
        <family val="3"/>
      </rPr>
      <t>15 Novembre - Botanique</t>
    </r>
    <r>
      <rPr>
        <sz val="10.5"/>
        <color theme="1"/>
        <rFont val="Courier New"/>
        <family val="1"/>
      </rPr>
      <t xml:space="preserve">  Bruxelles — bit.ly/TicketsClaireLaffut 14 Décembre - Point Éphémère  Paris — bit.ly/CLAIRELAFFUTPARIS"</t>
    </r>
  </si>
  <si>
    <r>
      <t xml:space="preserve">"Merci pour ce concert sold out au Botanique </t>
    </r>
    <r>
      <rPr>
        <sz val="10.5"/>
        <color theme="1"/>
        <rFont val="Apple Color Emoji"/>
      </rPr>
      <t>🙏🏻</t>
    </r>
    <r>
      <rPr>
        <sz val="10.5"/>
        <color theme="1"/>
        <rFont val="Courier New"/>
        <family val="1"/>
      </rPr>
      <t xml:space="preserve"> Jeudi soir a été magique pour </t>
    </r>
    <r>
      <rPr>
        <b/>
        <u/>
        <sz val="10.5"/>
        <color rgb="FF0033CC"/>
        <rFont val="Courier New"/>
        <family val="3"/>
      </rPr>
      <t>moi.</t>
    </r>
    <r>
      <rPr>
        <sz val="10.5"/>
        <color theme="1"/>
        <rFont val="Courier New"/>
        <family val="1"/>
      </rPr>
      <t xml:space="preserve"> Dur de me remettre du Jalousy </t>
    </r>
    <r>
      <rPr>
        <sz val="10.5"/>
        <color theme="1"/>
        <rFont val="Apple Color Emoji"/>
      </rPr>
      <t>😂</t>
    </r>
    <r>
      <rPr>
        <sz val="10.5"/>
        <color theme="1"/>
        <rFont val="Courier New"/>
        <family val="1"/>
      </rPr>
      <t xml:space="preserve">  </t>
    </r>
    <r>
      <rPr>
        <b/>
        <u/>
        <sz val="10.5"/>
        <color rgb="FF0033CC"/>
        <rFont val="Courier New"/>
        <family val="3"/>
      </rPr>
      <t>Je</t>
    </r>
    <r>
      <rPr>
        <sz val="10.5"/>
        <color theme="1"/>
        <rFont val="Courier New"/>
        <family val="1"/>
      </rPr>
      <t xml:space="preserve"> jouerai aux Nuits Botanique le 2 mai : Jeanne Added - Claire Laffut • Les Nuits 2019 La flûte vous remercie  Photos de Vrtikal  Outfit de LĒO"</t>
    </r>
  </si>
  <si>
    <t>Incitation</t>
  </si>
  <si>
    <t>Indirecte</t>
  </si>
  <si>
    <t>Aucune</t>
  </si>
  <si>
    <t>Directe</t>
  </si>
  <si>
    <t>tx_engag</t>
  </si>
  <si>
    <t>Inf</t>
  </si>
  <si>
    <t>Inf Inter</t>
  </si>
  <si>
    <t>Communic.</t>
  </si>
  <si>
    <t>TOTAL</t>
  </si>
  <si>
    <t>Référence</t>
  </si>
  <si>
    <t>Type contenu</t>
  </si>
  <si>
    <t>Photo</t>
  </si>
  <si>
    <t>Album</t>
  </si>
  <si>
    <t>Oui</t>
  </si>
  <si>
    <t>Non</t>
  </si>
  <si>
    <t>Mention album</t>
  </si>
  <si>
    <t>Prim</t>
  </si>
  <si>
    <t>Sec</t>
  </si>
  <si>
    <t>Thème</t>
  </si>
  <si>
    <t>Vente</t>
  </si>
  <si>
    <t>Annonce</t>
  </si>
  <si>
    <t>Presse</t>
  </si>
  <si>
    <t>Merci</t>
  </si>
  <si>
    <t>Info</t>
  </si>
  <si>
    <t>Contenu</t>
  </si>
  <si>
    <t>ExtLnk</t>
  </si>
  <si>
    <t>Lien externe</t>
  </si>
  <si>
    <t>C</t>
  </si>
  <si>
    <t>E</t>
  </si>
  <si>
    <t>BC</t>
  </si>
  <si>
    <t>BE</t>
  </si>
  <si>
    <t>BS</t>
  </si>
  <si>
    <t>BH</t>
  </si>
  <si>
    <t>S</t>
  </si>
  <si>
    <t>H</t>
  </si>
  <si>
    <t>ES</t>
  </si>
  <si>
    <t>EH</t>
  </si>
  <si>
    <t>EC</t>
  </si>
  <si>
    <t>SH</t>
  </si>
  <si>
    <t>ESH</t>
  </si>
  <si>
    <t>SHC</t>
  </si>
  <si>
    <t>ESC/EHC/ESHC</t>
  </si>
  <si>
    <t>Nb</t>
  </si>
  <si>
    <t>Bénéfices
(Eco, Soc, hédo, cogn)</t>
  </si>
  <si>
    <t>Nombre</t>
  </si>
  <si>
    <t>Ensemble (total)</t>
  </si>
  <si>
    <t>Variables</t>
  </si>
  <si>
    <t>Tx_engag</t>
  </si>
  <si>
    <t>Modalites</t>
  </si>
  <si>
    <t>Engag.</t>
  </si>
  <si>
    <t>Likes</t>
  </si>
  <si>
    <t>Coment</t>
  </si>
  <si>
    <t>Reaction</t>
  </si>
  <si>
    <t>Share</t>
  </si>
  <si>
    <t>Pourcentages par rapport à Engagement</t>
  </si>
  <si>
    <t>Coment base</t>
  </si>
  <si>
    <t>Coment reply</t>
  </si>
  <si>
    <t>Coment like</t>
  </si>
  <si>
    <t>React love</t>
  </si>
  <si>
    <t>React wow</t>
  </si>
  <si>
    <t>React haha</t>
  </si>
  <si>
    <t>C/SC/HC</t>
  </si>
  <si>
    <t>SC/HC/SHC</t>
  </si>
  <si>
    <t>ṁ</t>
  </si>
  <si>
    <t>Extlink</t>
  </si>
  <si>
    <t>Sollicitation</t>
  </si>
  <si>
    <t>S/ES</t>
  </si>
  <si>
    <t>C/EC</t>
  </si>
  <si>
    <t>SH/ESH</t>
  </si>
  <si>
    <t>SC/ESC</t>
  </si>
  <si>
    <t>HC/EHC</t>
  </si>
  <si>
    <t>SHC/ESHC</t>
  </si>
  <si>
    <t>Sollicitat</t>
  </si>
  <si>
    <t>Total général</t>
  </si>
  <si>
    <t>Étiquettes de lignes</t>
  </si>
  <si>
    <t>Moyenne de tx_engag</t>
  </si>
  <si>
    <t>Interaction</t>
  </si>
  <si>
    <t>Thèmes (caduc, remplacé par regroupement</t>
  </si>
  <si>
    <r>
      <t>Voir le tableau croisé dynamique où j'ai effectué le calcul pour les thèmes regroupés
(</t>
    </r>
    <r>
      <rPr>
        <b/>
        <i/>
        <sz val="12"/>
        <color rgb="FF0033CC"/>
        <rFont val="Calibri"/>
        <family val="2"/>
        <scheme val="minor"/>
      </rPr>
      <t xml:space="preserve">cf. feuille </t>
    </r>
    <r>
      <rPr>
        <b/>
        <sz val="12"/>
        <color rgb="FF0033CC"/>
        <rFont val="Calibri"/>
        <family val="2"/>
        <scheme val="minor"/>
      </rPr>
      <t>"cross_Ang")</t>
    </r>
  </si>
  <si>
    <r>
      <t>Voir le tableau croisé dynamique où j'ai effectué le calcul pour les thèmes regroupés
(</t>
    </r>
    <r>
      <rPr>
        <b/>
        <i/>
        <sz val="12"/>
        <color rgb="FF0033CC"/>
        <rFont val="Calibri"/>
        <family val="2"/>
        <scheme val="minor"/>
      </rPr>
      <t>cf. feuille</t>
    </r>
    <r>
      <rPr>
        <b/>
        <sz val="12"/>
        <color rgb="FF0033CC"/>
        <rFont val="Calibri"/>
        <family val="2"/>
        <scheme val="minor"/>
      </rPr>
      <t xml:space="preserve"> "cross_luc")</t>
    </r>
  </si>
  <si>
    <r>
      <t>Voir le tableau croisé dynamique où j'ai effectué le calcul pour les thèmes regroupés
(</t>
    </r>
    <r>
      <rPr>
        <b/>
        <i/>
        <sz val="12"/>
        <color rgb="FF0033CC"/>
        <rFont val="Calibri"/>
        <family val="2"/>
        <scheme val="minor"/>
      </rPr>
      <t>cf. feuille</t>
    </r>
    <r>
      <rPr>
        <b/>
        <sz val="12"/>
        <color rgb="FF0033CC"/>
        <rFont val="Calibri"/>
        <family val="2"/>
        <scheme val="minor"/>
      </rPr>
      <t xml:space="preserve"> "cross_Laff")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</si>
</sst>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_-;\-* #,##0.00\ _€_-;_-* &quot;-&quot;??\ _€_-;_-@_-"/>
    <numFmt numFmtId="164" formatCode="d/m;@"/>
    <numFmt numFmtId="165" formatCode="_-* #,##0.0\ _€_-;\-* #,##0.0\ _€_-;_-* &quot;-&quot;??\ _€_-;_-@_-"/>
    <numFmt numFmtId="166" formatCode="_-* #,##0\ _€_-;\-* #,##0\ _€_-;_-* &quot;-&quot;??\ _€_-;_-@_-"/>
    <numFmt numFmtId="167" formatCode="_-* #,##0.0\ _€_-;\-* #,##0.0\ _€_-;_-* &quot;-&quot;?\ _€_-;_-@_-"/>
    <numFmt numFmtId="168" formatCode="0.0%"/>
    <numFmt numFmtId="170" formatCode="[$-F800]dddd\,\ mmmm\ dd\,\ yyyy"/>
  </numFmts>
  <fonts count="34">
    <font>
      <sz val="12"/>
      <color theme="1"/>
      <name val="Calibri"/>
      <family val="2"/>
      <scheme val="minor"/>
    </font>
    <font>
      <sz val="10.5"/>
      <color theme="1"/>
      <name val="Courier New"/>
      <family val="1"/>
    </font>
    <font>
      <sz val="10.5"/>
      <color theme="1"/>
      <name val="Apple Color Emoji"/>
    </font>
    <font>
      <sz val="10.5"/>
      <color rgb="FFFF0000"/>
      <name val="Courier New"/>
      <family val="1"/>
    </font>
    <font>
      <b/>
      <sz val="10.5"/>
      <color theme="1"/>
      <name val="Courier New"/>
      <family val="1"/>
    </font>
    <font>
      <b/>
      <sz val="12"/>
      <color theme="1"/>
      <name val="Calibri"/>
      <family val="2"/>
      <scheme val="minor"/>
    </font>
    <font>
      <b/>
      <sz val="10.5"/>
      <name val="Courier New"/>
      <family val="1"/>
    </font>
    <font>
      <b/>
      <sz val="12"/>
      <name val="Calibri"/>
      <family val="2"/>
      <scheme val="minor"/>
    </font>
    <font>
      <b/>
      <sz val="10.5"/>
      <name val="Apple Color Emoji"/>
    </font>
    <font>
      <sz val="12"/>
      <color theme="1"/>
      <name val="Calibri"/>
      <family val="2"/>
      <scheme val="minor"/>
    </font>
    <font>
      <b/>
      <sz val="10.5"/>
      <color rgb="FFFF0000"/>
      <name val="Courier New"/>
      <family val="3"/>
    </font>
    <font>
      <sz val="10.5"/>
      <color theme="1"/>
      <name val="Courier New"/>
      <family val="3"/>
    </font>
    <font>
      <b/>
      <u/>
      <sz val="10.5"/>
      <color theme="1"/>
      <name val="Courier New"/>
      <family val="3"/>
    </font>
    <font>
      <b/>
      <u/>
      <sz val="10.5"/>
      <color rgb="FF0033CC"/>
      <name val="Courier New"/>
      <family val="3"/>
    </font>
    <font>
      <b/>
      <u/>
      <sz val="10.5"/>
      <color rgb="FFFF0000"/>
      <name val="Courier New"/>
      <family val="3"/>
    </font>
    <font>
      <u/>
      <sz val="10.5"/>
      <color theme="1"/>
      <name val="Courier New"/>
      <family val="3"/>
    </font>
    <font>
      <b/>
      <i/>
      <sz val="12"/>
      <color rgb="FF00B050"/>
      <name val="Courier New"/>
      <family val="3"/>
    </font>
    <font>
      <b/>
      <sz val="11"/>
      <color rgb="FF00B050"/>
      <name val="Courier New"/>
      <family val="3"/>
    </font>
    <font>
      <b/>
      <sz val="12"/>
      <color rgb="FF00B050"/>
      <name val="Courier New"/>
      <family val="3"/>
    </font>
    <font>
      <b/>
      <sz val="12"/>
      <color rgb="FFFF0000"/>
      <name val="Courier New"/>
      <family val="3"/>
    </font>
    <font>
      <sz val="12"/>
      <color theme="1"/>
      <name val="Courier New"/>
      <family val="3"/>
    </font>
    <font>
      <b/>
      <sz val="12"/>
      <color theme="1"/>
      <name val="Courier New"/>
      <family val="3"/>
    </font>
    <font>
      <b/>
      <sz val="12"/>
      <name val="Courier New"/>
      <family val="3"/>
    </font>
    <font>
      <b/>
      <u/>
      <sz val="12"/>
      <color rgb="FF0033CC"/>
      <name val="Courier New"/>
      <family val="3"/>
    </font>
    <font>
      <b/>
      <sz val="10.5"/>
      <color rgb="FFFF0000"/>
      <name val="Apple Color Emoji"/>
    </font>
    <font>
      <b/>
      <sz val="10.5"/>
      <color rgb="FFFF0000"/>
      <name val="Courier New"/>
      <family val="1"/>
    </font>
    <font>
      <b/>
      <sz val="12"/>
      <color rgb="FF00B0F0"/>
      <name val="Courier New"/>
      <family val="3"/>
    </font>
    <font>
      <b/>
      <sz val="12"/>
      <color rgb="FF0033CC"/>
      <name val="Calibri"/>
      <family val="2"/>
      <scheme val="minor"/>
    </font>
    <font>
      <b/>
      <sz val="12"/>
      <color rgb="FFFF0000"/>
      <name val="Calibri"/>
      <family val="2"/>
      <scheme val="minor"/>
    </font>
    <font>
      <b/>
      <sz val="10.5"/>
      <color theme="1"/>
      <name val="Courier New"/>
      <family val="3"/>
    </font>
    <font>
      <i/>
      <sz val="12"/>
      <color theme="1"/>
      <name val="Calibri"/>
      <family val="2"/>
      <scheme val="minor"/>
    </font>
    <font>
      <b/>
      <sz val="12"/>
      <color theme="1"/>
      <name val="Calibri"/>
      <family val="2"/>
    </font>
    <font>
      <i/>
      <sz val="10.5"/>
      <color theme="1"/>
      <name val="Courier New"/>
      <family val="1"/>
    </font>
    <font>
      <b/>
      <i/>
      <sz val="12"/>
      <color rgb="FF0033CC"/>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9" fillId="0" borderId="0" applyFont="0" applyFill="0" applyBorder="0" applyAlignment="0" applyProtection="0"/>
    <xf numFmtId="9" fontId="9" fillId="0" borderId="0" applyFont="0" applyFill="0" applyBorder="0" applyAlignment="0" applyProtection="0"/>
  </cellStyleXfs>
  <cellXfs count="118">
    <xf numFmtId="0" fontId="0" fillId="0" borderId="0" xfId="0"/>
    <xf numFmtId="0" fontId="1" fillId="0" borderId="0" xfId="0" applyFont="1" applyAlignment="1">
      <alignment vertical="center"/>
    </xf>
    <xf numFmtId="0" fontId="5" fillId="0" borderId="0" xfId="0" applyFont="1" applyAlignment="1">
      <alignment horizontal="center" vertical="center"/>
    </xf>
    <xf numFmtId="0" fontId="1" fillId="0" borderId="1" xfId="0" applyFont="1" applyBorder="1" applyAlignment="1">
      <alignment vertical="center"/>
    </xf>
    <xf numFmtId="22" fontId="1" fillId="0" borderId="1" xfId="0" applyNumberFormat="1" applyFont="1" applyBorder="1" applyAlignment="1">
      <alignment vertical="center"/>
    </xf>
    <xf numFmtId="0" fontId="6" fillId="2" borderId="1" xfId="0" applyFont="1" applyFill="1" applyBorder="1" applyAlignment="1">
      <alignment vertical="center"/>
    </xf>
    <xf numFmtId="0" fontId="7" fillId="2" borderId="0" xfId="0" applyFont="1" applyFill="1"/>
    <xf numFmtId="0" fontId="3" fillId="0" borderId="1" xfId="0" applyFont="1" applyBorder="1" applyAlignment="1">
      <alignment vertical="center"/>
    </xf>
    <xf numFmtId="0" fontId="0" fillId="2" borderId="0" xfId="0" applyFill="1"/>
    <xf numFmtId="0" fontId="1" fillId="2" borderId="1" xfId="0" applyFont="1" applyFill="1" applyBorder="1" applyAlignment="1">
      <alignment vertical="center"/>
    </xf>
    <xf numFmtId="22" fontId="1" fillId="2" borderId="1" xfId="0" applyNumberFormat="1" applyFont="1" applyFill="1" applyBorder="1" applyAlignment="1">
      <alignment vertical="center"/>
    </xf>
    <xf numFmtId="0" fontId="1" fillId="0" borderId="1" xfId="0" applyFont="1" applyBorder="1" applyAlignment="1">
      <alignment vertical="center" wrapText="1"/>
    </xf>
    <xf numFmtId="0" fontId="1" fillId="2" borderId="1" xfId="0" applyFont="1" applyFill="1" applyBorder="1" applyAlignment="1">
      <alignment vertical="center" wrapText="1"/>
    </xf>
    <xf numFmtId="0" fontId="5" fillId="0" borderId="1" xfId="0" applyFont="1" applyBorder="1"/>
    <xf numFmtId="0" fontId="5" fillId="0" borderId="1" xfId="0" applyFont="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6" fillId="2" borderId="1" xfId="0" applyFont="1" applyFill="1" applyBorder="1" applyAlignment="1">
      <alignment vertical="center" wrapText="1"/>
    </xf>
    <xf numFmtId="164" fontId="1" fillId="0" borderId="1" xfId="0" applyNumberFormat="1" applyFont="1" applyBorder="1" applyAlignment="1">
      <alignment vertical="center"/>
    </xf>
    <xf numFmtId="164" fontId="6" fillId="2" borderId="1" xfId="0" applyNumberFormat="1" applyFont="1" applyFill="1" applyBorder="1" applyAlignment="1">
      <alignment vertical="center"/>
    </xf>
    <xf numFmtId="164" fontId="1" fillId="2" borderId="1" xfId="0" applyNumberFormat="1" applyFont="1" applyFill="1" applyBorder="1" applyAlignment="1">
      <alignment vertical="center"/>
    </xf>
    <xf numFmtId="0" fontId="11" fillId="0" borderId="1" xfId="0" applyFont="1" applyBorder="1" applyAlignment="1">
      <alignment vertical="center" wrapText="1"/>
    </xf>
    <xf numFmtId="164" fontId="0" fillId="0" borderId="0" xfId="0" applyNumberFormat="1"/>
    <xf numFmtId="0" fontId="1" fillId="3" borderId="1" xfId="0" applyFont="1" applyFill="1" applyBorder="1" applyAlignment="1">
      <alignment vertical="center" wrapText="1"/>
    </xf>
    <xf numFmtId="0" fontId="5" fillId="0" borderId="2" xfId="0" applyFont="1" applyFill="1" applyBorder="1" applyAlignment="1">
      <alignment horizontal="center" vertical="center"/>
    </xf>
    <xf numFmtId="0" fontId="5" fillId="2" borderId="1" xfId="0" applyFont="1" applyFill="1" applyBorder="1" applyAlignment="1">
      <alignment horizontal="center" vertical="center"/>
    </xf>
    <xf numFmtId="0" fontId="0" fillId="2" borderId="1" xfId="0" applyFill="1" applyBorder="1" applyAlignment="1">
      <alignment horizontal="center" vertical="center" wrapText="1"/>
    </xf>
    <xf numFmtId="10" fontId="28" fillId="0" borderId="1" xfId="2" applyNumberFormat="1" applyFont="1" applyBorder="1"/>
    <xf numFmtId="167" fontId="0" fillId="0" borderId="0" xfId="0" applyNumberFormat="1"/>
    <xf numFmtId="10" fontId="28" fillId="2" borderId="1" xfId="2" applyNumberFormat="1" applyFont="1" applyFill="1" applyBorder="1"/>
    <xf numFmtId="165" fontId="27" fillId="0" borderId="1" xfId="1" applyNumberFormat="1" applyFont="1" applyBorder="1" applyAlignment="1">
      <alignment horizontal="left"/>
    </xf>
    <xf numFmtId="10" fontId="0" fillId="0" borderId="1" xfId="2" applyNumberFormat="1" applyFont="1" applyBorder="1"/>
    <xf numFmtId="10" fontId="0" fillId="2" borderId="1" xfId="2" applyNumberFormat="1" applyFont="1" applyFill="1" applyBorder="1"/>
    <xf numFmtId="0" fontId="5" fillId="0" borderId="1" xfId="0" applyFont="1" applyFill="1" applyBorder="1"/>
    <xf numFmtId="165" fontId="27" fillId="2" borderId="1" xfId="1" applyNumberFormat="1" applyFont="1" applyFill="1" applyBorder="1" applyAlignment="1">
      <alignment horizontal="left"/>
    </xf>
    <xf numFmtId="0" fontId="5" fillId="0" borderId="1" xfId="0" applyFont="1" applyFill="1" applyBorder="1" applyAlignment="1">
      <alignment horizontal="center" vertical="center"/>
    </xf>
    <xf numFmtId="166" fontId="27" fillId="4" borderId="1" xfId="1" applyNumberFormat="1" applyFont="1" applyFill="1" applyBorder="1"/>
    <xf numFmtId="10" fontId="7" fillId="4" borderId="1" xfId="2" applyNumberFormat="1" applyFont="1" applyFill="1" applyBorder="1"/>
    <xf numFmtId="0" fontId="5" fillId="4" borderId="1" xfId="0" applyFont="1" applyFill="1" applyBorder="1"/>
    <xf numFmtId="0" fontId="5" fillId="0" borderId="3" xfId="0" applyFont="1" applyBorder="1" applyAlignment="1">
      <alignment horizontal="center" vertical="center"/>
    </xf>
    <xf numFmtId="0" fontId="5" fillId="0" borderId="1" xfId="0" applyFont="1" applyBorder="1" applyAlignment="1">
      <alignment horizontal="center" vertical="center"/>
    </xf>
    <xf numFmtId="10" fontId="9" fillId="0" borderId="1" xfId="2" applyNumberFormat="1" applyFont="1" applyBorder="1" applyAlignment="1"/>
    <xf numFmtId="0" fontId="27" fillId="0" borderId="1" xfId="1" applyNumberFormat="1" applyFont="1" applyBorder="1" applyAlignment="1">
      <alignment horizontal="center" vertical="center"/>
    </xf>
    <xf numFmtId="165" fontId="27" fillId="0" borderId="1" xfId="1" applyNumberFormat="1" applyFont="1" applyBorder="1" applyAlignment="1"/>
    <xf numFmtId="10" fontId="5" fillId="2" borderId="1" xfId="2" applyNumberFormat="1" applyFont="1" applyFill="1" applyBorder="1" applyAlignment="1"/>
    <xf numFmtId="165" fontId="9" fillId="0" borderId="1" xfId="1" applyNumberFormat="1" applyFont="1" applyBorder="1" applyAlignment="1">
      <alignment horizontal="left"/>
    </xf>
    <xf numFmtId="0" fontId="5" fillId="0" borderId="0" xfId="0" applyFont="1"/>
    <xf numFmtId="166" fontId="1" fillId="0" borderId="1" xfId="1" applyNumberFormat="1" applyFont="1" applyBorder="1" applyAlignment="1">
      <alignment vertical="center"/>
    </xf>
    <xf numFmtId="166" fontId="1" fillId="2" borderId="1" xfId="1" applyNumberFormat="1" applyFont="1" applyFill="1" applyBorder="1" applyAlignment="1">
      <alignment vertical="center"/>
    </xf>
    <xf numFmtId="0" fontId="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Border="1" applyAlignment="1">
      <alignment horizontal="center" vertical="center"/>
    </xf>
    <xf numFmtId="0" fontId="1" fillId="0" borderId="0" xfId="0" applyFont="1" applyBorder="1" applyAlignment="1">
      <alignment vertical="center" wrapText="1"/>
    </xf>
    <xf numFmtId="0" fontId="0" fillId="0" borderId="1" xfId="0" applyBorder="1"/>
    <xf numFmtId="0" fontId="27" fillId="0" borderId="1" xfId="1" applyNumberFormat="1" applyFont="1" applyFill="1" applyBorder="1" applyAlignment="1">
      <alignment horizontal="center" vertical="center"/>
    </xf>
    <xf numFmtId="10" fontId="28" fillId="0" borderId="1" xfId="2" applyNumberFormat="1" applyFont="1" applyFill="1" applyBorder="1"/>
    <xf numFmtId="165" fontId="27" fillId="0" borderId="1" xfId="1" applyNumberFormat="1" applyFont="1" applyFill="1" applyBorder="1" applyAlignment="1"/>
    <xf numFmtId="0" fontId="7" fillId="2" borderId="1" xfId="0" applyFont="1" applyFill="1" applyBorder="1"/>
    <xf numFmtId="0" fontId="0" fillId="2" borderId="1" xfId="0" applyFill="1" applyBorder="1"/>
    <xf numFmtId="2" fontId="28" fillId="0" borderId="1" xfId="0" applyNumberFormat="1" applyFont="1" applyBorder="1"/>
    <xf numFmtId="2" fontId="28" fillId="0" borderId="5" xfId="0" applyNumberFormat="1" applyFont="1" applyBorder="1"/>
    <xf numFmtId="0" fontId="0" fillId="0" borderId="1" xfId="0" applyFill="1" applyBorder="1"/>
    <xf numFmtId="22" fontId="1" fillId="0" borderId="0" xfId="0" applyNumberFormat="1" applyFont="1" applyBorder="1" applyAlignment="1">
      <alignment vertical="center"/>
    </xf>
    <xf numFmtId="0" fontId="1" fillId="0" borderId="0" xfId="0" applyFont="1" applyBorder="1" applyAlignment="1">
      <alignment vertical="center"/>
    </xf>
    <xf numFmtId="0" fontId="0" fillId="0" borderId="0" xfId="0" applyBorder="1" applyAlignment="1">
      <alignment horizontal="center" vertical="center" wrapText="1"/>
    </xf>
    <xf numFmtId="0" fontId="0" fillId="0" borderId="0" xfId="0" applyBorder="1"/>
    <xf numFmtId="0" fontId="29" fillId="0" borderId="1" xfId="0" applyFont="1" applyBorder="1" applyAlignment="1">
      <alignment vertical="center"/>
    </xf>
    <xf numFmtId="0" fontId="0" fillId="0" borderId="1" xfId="0" applyNumberFormat="1" applyBorder="1" applyAlignment="1">
      <alignment horizontal="center" vertical="center"/>
    </xf>
    <xf numFmtId="0" fontId="30" fillId="0" borderId="1" xfId="0" applyNumberFormat="1" applyFont="1" applyBorder="1" applyAlignment="1">
      <alignment horizontal="center" vertical="center"/>
    </xf>
    <xf numFmtId="0" fontId="30" fillId="0" borderId="1" xfId="0" applyFont="1" applyBorder="1" applyAlignment="1">
      <alignment horizontal="center" vertical="center"/>
    </xf>
    <xf numFmtId="10" fontId="30" fillId="0" borderId="1" xfId="2" applyNumberFormat="1" applyFont="1" applyBorder="1" applyAlignment="1">
      <alignment horizontal="center" vertical="center"/>
    </xf>
    <xf numFmtId="1" fontId="28" fillId="0" borderId="5" xfId="0" applyNumberFormat="1" applyFont="1" applyBorder="1"/>
    <xf numFmtId="1" fontId="28" fillId="0" borderId="1" xfId="0" applyNumberFormat="1" applyFont="1" applyBorder="1"/>
    <xf numFmtId="0" fontId="31" fillId="0" borderId="1" xfId="0" applyFont="1" applyBorder="1" applyAlignment="1">
      <alignment horizontal="center" vertical="center"/>
    </xf>
    <xf numFmtId="0" fontId="1" fillId="0" borderId="0" xfId="0" applyFont="1" applyBorder="1" applyAlignment="1">
      <alignment horizontal="center" vertical="center" wrapText="1"/>
    </xf>
    <xf numFmtId="0" fontId="32" fillId="0" borderId="1" xfId="0" applyFont="1" applyFill="1" applyBorder="1" applyAlignment="1">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168" fontId="5" fillId="2" borderId="1" xfId="2" applyNumberFormat="1" applyFont="1" applyFill="1" applyBorder="1" applyAlignment="1"/>
    <xf numFmtId="0" fontId="4" fillId="5" borderId="1" xfId="0" applyFont="1" applyFill="1" applyBorder="1" applyAlignment="1">
      <alignment horizontal="left"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0" fillId="5" borderId="0" xfId="0" applyFill="1"/>
    <xf numFmtId="0" fontId="4" fillId="5" borderId="1" xfId="0" applyFont="1" applyFill="1" applyBorder="1" applyAlignment="1">
      <alignment horizontal="center" vertical="center"/>
    </xf>
    <xf numFmtId="0" fontId="5" fillId="5" borderId="0" xfId="0" applyFont="1" applyFill="1" applyAlignment="1">
      <alignment horizontal="center" vertical="center"/>
    </xf>
    <xf numFmtId="0" fontId="4" fillId="5" borderId="2" xfId="0" applyFont="1" applyFill="1" applyBorder="1" applyAlignment="1">
      <alignment horizontal="center" vertical="center"/>
    </xf>
    <xf numFmtId="22" fontId="1" fillId="4" borderId="1" xfId="0" applyNumberFormat="1" applyFont="1" applyFill="1" applyBorder="1" applyAlignment="1">
      <alignment vertical="center"/>
    </xf>
    <xf numFmtId="43" fontId="5" fillId="0" borderId="1" xfId="1" applyFont="1" applyBorder="1" applyAlignment="1"/>
    <xf numFmtId="0" fontId="5" fillId="2" borderId="6" xfId="0" applyFont="1" applyFill="1" applyBorder="1" applyAlignment="1">
      <alignment horizontal="center"/>
    </xf>
    <xf numFmtId="0" fontId="5" fillId="2" borderId="5" xfId="0" applyFont="1" applyFill="1" applyBorder="1" applyAlignment="1">
      <alignment horizont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0" fillId="4" borderId="1" xfId="0" applyFill="1"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1" xfId="0" applyFont="1" applyFill="1" applyBorder="1" applyAlignment="1">
      <alignment horizontal="center"/>
    </xf>
    <xf numFmtId="170" fontId="1" fillId="0" borderId="1" xfId="0" applyNumberFormat="1" applyFont="1" applyBorder="1" applyAlignment="1">
      <alignment vertical="center"/>
    </xf>
    <xf numFmtId="170" fontId="1" fillId="2" borderId="1" xfId="0" applyNumberFormat="1" applyFont="1" applyFill="1" applyBorder="1" applyAlignment="1">
      <alignment vertical="center"/>
    </xf>
    <xf numFmtId="10" fontId="1" fillId="0" borderId="1" xfId="2" applyNumberFormat="1" applyFont="1" applyBorder="1" applyAlignment="1">
      <alignment vertical="center"/>
    </xf>
    <xf numFmtId="10" fontId="1" fillId="2" borderId="1" xfId="2" applyNumberFormat="1" applyFont="1" applyFill="1" applyBorder="1" applyAlignment="1">
      <alignment vertical="center"/>
    </xf>
    <xf numFmtId="0" fontId="0" fillId="0" borderId="0" xfId="0" pivotButton="1"/>
    <xf numFmtId="0" fontId="0" fillId="0" borderId="0" xfId="0" applyAlignment="1">
      <alignment horizontal="left"/>
    </xf>
    <xf numFmtId="168" fontId="0" fillId="0" borderId="0" xfId="0" applyNumberFormat="1"/>
    <xf numFmtId="0" fontId="27" fillId="0" borderId="7" xfId="1" applyNumberFormat="1" applyFont="1" applyBorder="1" applyAlignment="1">
      <alignment horizontal="center" vertical="center" wrapText="1"/>
    </xf>
    <xf numFmtId="0" fontId="27" fillId="0" borderId="8" xfId="1" applyNumberFormat="1" applyFont="1" applyBorder="1" applyAlignment="1">
      <alignment horizontal="center" vertical="center" wrapText="1"/>
    </xf>
    <xf numFmtId="0" fontId="27" fillId="0" borderId="9" xfId="1" applyNumberFormat="1" applyFont="1" applyBorder="1" applyAlignment="1">
      <alignment horizontal="center" vertical="center" wrapText="1"/>
    </xf>
    <xf numFmtId="0" fontId="27" fillId="0" borderId="10" xfId="1" applyNumberFormat="1" applyFont="1" applyBorder="1" applyAlignment="1">
      <alignment horizontal="center" vertical="center" wrapText="1"/>
    </xf>
    <xf numFmtId="0" fontId="27" fillId="0" borderId="0" xfId="1" applyNumberFormat="1" applyFont="1" applyBorder="1" applyAlignment="1">
      <alignment horizontal="center" vertical="center" wrapText="1"/>
    </xf>
    <xf numFmtId="0" fontId="27" fillId="0" borderId="11" xfId="1" applyNumberFormat="1" applyFont="1" applyBorder="1" applyAlignment="1">
      <alignment horizontal="center" vertical="center" wrapText="1"/>
    </xf>
    <xf numFmtId="0" fontId="27" fillId="0" borderId="12" xfId="1" applyNumberFormat="1" applyFont="1" applyBorder="1" applyAlignment="1">
      <alignment horizontal="center" vertical="center" wrapText="1"/>
    </xf>
    <xf numFmtId="0" fontId="27" fillId="0" borderId="13" xfId="1" applyNumberFormat="1" applyFont="1" applyBorder="1" applyAlignment="1">
      <alignment horizontal="center" vertical="center" wrapText="1"/>
    </xf>
    <xf numFmtId="0" fontId="27" fillId="0" borderId="14" xfId="1" applyNumberFormat="1" applyFont="1" applyBorder="1" applyAlignment="1">
      <alignment horizontal="center" vertical="center" wrapText="1"/>
    </xf>
  </cellXfs>
  <cellStyles count="3">
    <cellStyle name="Milliers" xfId="1" builtinId="3"/>
    <cellStyle name="Normal" xfId="0" builtinId="0"/>
    <cellStyle name="Pourcentage" xfId="2" builtinId="5"/>
  </cellStyles>
  <dxfs count="14">
    <dxf>
      <font>
        <b/>
        <i val="0"/>
        <color rgb="FFFF0000"/>
      </font>
    </dxf>
    <dxf>
      <font>
        <b/>
        <i val="0"/>
        <color rgb="FFFF0000"/>
      </font>
    </dxf>
    <dxf>
      <font>
        <b/>
        <i val="0"/>
        <color rgb="FFFF0000"/>
      </font>
    </dxf>
    <dxf>
      <font>
        <b/>
        <i val="0"/>
        <color rgb="FFFF0000"/>
      </font>
    </dxf>
    <dxf>
      <font>
        <color rgb="FFFF0000"/>
      </font>
    </dxf>
    <dxf>
      <font>
        <b/>
        <i val="0"/>
        <color rgb="FFFF0000"/>
      </font>
    </dxf>
    <dxf>
      <font>
        <color rgb="FFFF0000"/>
      </font>
    </dxf>
    <dxf>
      <font>
        <color rgb="FF9C0006"/>
      </font>
      <fill>
        <patternFill>
          <bgColor rgb="FFFFC7CE"/>
        </patternFill>
      </fill>
    </dxf>
    <dxf>
      <font>
        <b/>
        <i val="0"/>
        <color rgb="FFFF0000"/>
      </font>
    </dxf>
    <dxf>
      <font>
        <b/>
        <i val="0"/>
        <color rgb="FFFF0000"/>
      </font>
    </dxf>
    <dxf>
      <font>
        <color rgb="FFFF0000"/>
      </font>
    </dxf>
    <dxf>
      <font>
        <b/>
        <i val="0"/>
        <color rgb="FF0033CC"/>
      </font>
    </dxf>
    <dxf>
      <font>
        <color rgb="FFFF0000"/>
      </font>
    </dxf>
    <dxf>
      <font>
        <color rgb="FF9C0006"/>
      </font>
      <fill>
        <patternFill>
          <bgColor rgb="FFFFC7CE"/>
        </patternFill>
      </fill>
    </dxf>
  </dxfs>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dac" refreshedDate="44050.39334386574" createdVersion="6" refreshedVersion="6" minRefreshableVersion="3" recordCount="19" xr:uid="{39964507-5A8C-4118-AC45-892BB83F3FED}">
  <cacheSource type="worksheet">
    <worksheetSource ref="A1:AL20" sheet="Angele"/>
  </cacheSource>
  <cacheFields count="38">
    <cacheField name="dates" numFmtId="22">
      <sharedItems containsSemiMixedTypes="0" containsNonDate="0" containsDate="1" containsString="0" minDate="2018-08-18T14:40:23" maxDate="2018-10-08T19:38:14"/>
    </cacheField>
    <cacheField name="type" numFmtId="0">
      <sharedItems/>
    </cacheField>
    <cacheField name="post_link" numFmtId="0">
      <sharedItems/>
    </cacheField>
    <cacheField name="post_msg" numFmtId="0">
      <sharedItems longText="1"/>
    </cacheField>
    <cacheField name="ExtLnk" numFmtId="0">
      <sharedItems/>
    </cacheField>
    <cacheField name="tx_engag" numFmtId="10">
      <sharedItems containsSemiMixedTypes="0" containsString="0" containsNumber="1" minValue="2.1875000000000002E-3" maxValue="4.5546875000000001E-2"/>
    </cacheField>
    <cacheField name="engag" numFmtId="166">
      <sharedItems containsSemiMixedTypes="0" containsString="0" containsNumber="1" containsInteger="1" minValue="280" maxValue="5830"/>
    </cacheField>
    <cacheField name="likes" numFmtId="166">
      <sharedItems containsSemiMixedTypes="0" containsString="0" containsNumber="1" containsInteger="1" minValue="225" maxValue="3511"/>
    </cacheField>
    <cacheField name="coms" numFmtId="166">
      <sharedItems containsSemiMixedTypes="0" containsString="0" containsNumber="1" containsInteger="1" minValue="4" maxValue="515"/>
    </cacheField>
    <cacheField name="react" numFmtId="166">
      <sharedItems containsSemiMixedTypes="0" containsString="0" containsNumber="1" containsInteger="1" minValue="267" maxValue="4866"/>
    </cacheField>
    <cacheField name="shar" numFmtId="166">
      <sharedItems containsSemiMixedTypes="0" containsString="0" containsNumber="1" containsInteger="1" minValue="4" maxValue="434"/>
    </cacheField>
    <cacheField name="coms_all" numFmtId="166">
      <sharedItems containsSemiMixedTypes="0" containsString="0" containsNumber="1" containsInteger="1" minValue="4" maxValue="530"/>
    </cacheField>
    <cacheField name="coms_base" numFmtId="166">
      <sharedItems containsSemiMixedTypes="0" containsString="0" containsNumber="1" containsInteger="1" minValue="4" maxValue="295"/>
    </cacheField>
    <cacheField name="coms_repl" numFmtId="166">
      <sharedItems containsSemiMixedTypes="0" containsString="0" containsNumber="1" containsInteger="1" minValue="0" maxValue="220"/>
    </cacheField>
    <cacheField name="coms_lik" numFmtId="166">
      <sharedItems containsSemiMixedTypes="0" containsString="0" containsNumber="1" containsInteger="1" minValue="0" maxValue="167"/>
    </cacheField>
    <cacheField name="rea_LOVE" numFmtId="166">
      <sharedItems containsSemiMixedTypes="0" containsString="0" containsNumber="1" containsInteger="1" minValue="38" maxValue="1249"/>
    </cacheField>
    <cacheField name="rea_WOW" numFmtId="166">
      <sharedItems containsSemiMixedTypes="0" containsString="0" containsNumber="1" containsInteger="1" minValue="0" maxValue="20"/>
    </cacheField>
    <cacheField name="rea_HAHA" numFmtId="166">
      <sharedItems containsSemiMixedTypes="0" containsString="0" containsNumber="1" containsInteger="1" minValue="0" maxValue="112"/>
    </cacheField>
    <cacheField name="Ton" numFmtId="0">
      <sharedItems/>
    </cacheField>
    <cacheField name="Communic" numFmtId="0">
      <sharedItems/>
    </cacheField>
    <cacheField name="Sollicitat" numFmtId="0">
      <sharedItems/>
    </cacheField>
    <cacheField name="Album" numFmtId="0">
      <sharedItems/>
    </cacheField>
    <cacheField name="Thème" numFmtId="0">
      <sharedItems count="8">
        <s v="Contenu"/>
        <s v="Annonce"/>
        <s v="Presse"/>
        <s v="Interaction"/>
        <s v="Teasing" u="1"/>
        <s v="Vente" u="1"/>
        <s v="Info" u="1"/>
        <s v="Merci" u="1"/>
      </sharedItems>
    </cacheField>
    <cacheField name="BE" numFmtId="0">
      <sharedItems containsSemiMixedTypes="0" containsString="0" containsNumber="1" containsInteger="1" minValue="0" maxValue="1"/>
    </cacheField>
    <cacheField name="BS" numFmtId="0">
      <sharedItems containsSemiMixedTypes="0" containsString="0" containsNumber="1" containsInteger="1" minValue="0" maxValue="1"/>
    </cacheField>
    <cacheField name="BH" numFmtId="0">
      <sharedItems containsSemiMixedTypes="0" containsString="0" containsNumber="1" containsInteger="1" minValue="0" maxValue="1"/>
    </cacheField>
    <cacheField name="BC" numFmtId="0">
      <sharedItems containsSemiMixedTypes="0" containsString="0" containsNumber="1" containsInteger="1" minValue="0" maxValue="1"/>
    </cacheField>
    <cacheField name="E" numFmtId="0">
      <sharedItems containsMixedTypes="1" containsNumber="1" containsInteger="1" minValue="280" maxValue="2446"/>
    </cacheField>
    <cacheField name="S" numFmtId="0">
      <sharedItems containsMixedTypes="1" containsNumber="1" containsInteger="1" minValue="448" maxValue="2446"/>
    </cacheField>
    <cacheField name="H" numFmtId="0">
      <sharedItems containsMixedTypes="1" containsNumber="1" containsInteger="1" minValue="448" maxValue="2170"/>
    </cacheField>
    <cacheField name="C/SC/HC" numFmtId="0">
      <sharedItems containsMixedTypes="1" containsNumber="1" containsInteger="1" minValue="315" maxValue="5830"/>
    </cacheField>
    <cacheField name="ES" numFmtId="0">
      <sharedItems containsMixedTypes="1" containsNumber="1" containsInteger="1" minValue="280" maxValue="2446"/>
    </cacheField>
    <cacheField name="EH" numFmtId="0">
      <sharedItems containsMixedTypes="1" containsNumber="1" containsInteger="1" minValue="280" maxValue="2446"/>
    </cacheField>
    <cacheField name="EC" numFmtId="0">
      <sharedItems containsSemiMixedTypes="0" containsString="0" containsNumber="1" containsInteger="1" minValue="280" maxValue="5830"/>
    </cacheField>
    <cacheField name="SH" numFmtId="0">
      <sharedItems containsMixedTypes="1" containsNumber="1" containsInteger="1" minValue="448" maxValue="2446"/>
    </cacheField>
    <cacheField name="ESH" numFmtId="0">
      <sharedItems containsMixedTypes="1" containsNumber="1" containsInteger="1" minValue="280" maxValue="2446"/>
    </cacheField>
    <cacheField name="SHC" numFmtId="0">
      <sharedItems containsMixedTypes="1" containsNumber="1" containsInteger="1" minValue="315" maxValue="5830"/>
    </cacheField>
    <cacheField name="ESC/EHC/ESHC" numFmtId="0">
      <sharedItems containsSemiMixedTypes="0" containsString="0" containsNumber="1" containsInteger="1" minValue="280" maxValue="583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dac" refreshedDate="44050.401414120373" createdVersion="6" refreshedVersion="6" minRefreshableVersion="3" recordCount="23" xr:uid="{4753D549-E6A2-4A21-B653-A22FF341F41B}">
  <cacheSource type="worksheet">
    <worksheetSource ref="A1:AL24" sheet="Luciani"/>
  </cacheSource>
  <cacheFields count="38">
    <cacheField name="dates" numFmtId="22">
      <sharedItems containsSemiMixedTypes="0" containsNonDate="0" containsDate="1" containsString="0" minDate="2018-02-07T18:00:12" maxDate="2018-04-17T18:37:47"/>
    </cacheField>
    <cacheField name="type" numFmtId="0">
      <sharedItems/>
    </cacheField>
    <cacheField name="post_link" numFmtId="0">
      <sharedItems/>
    </cacheField>
    <cacheField name="post_msg" numFmtId="0">
      <sharedItems longText="1"/>
    </cacheField>
    <cacheField name="ExtLnk" numFmtId="0">
      <sharedItems/>
    </cacheField>
    <cacheField name="tx_engag" numFmtId="10">
      <sharedItems containsSemiMixedTypes="0" containsString="0" containsNumber="1" minValue="4.3249999999999999E-3" maxValue="4.3025000000000001E-2"/>
    </cacheField>
    <cacheField name="engag" numFmtId="0">
      <sharedItems containsSemiMixedTypes="0" containsString="0" containsNumber="1" containsInteger="1" minValue="173" maxValue="1721"/>
    </cacheField>
    <cacheField name="likes" numFmtId="0">
      <sharedItems containsSemiMixedTypes="0" containsString="0" containsNumber="1" containsInteger="1" minValue="125" maxValue="1101"/>
    </cacheField>
    <cacheField name="coms" numFmtId="0">
      <sharedItems containsSemiMixedTypes="0" containsString="0" containsNumber="1" containsInteger="1" minValue="9" maxValue="179"/>
    </cacheField>
    <cacheField name="react" numFmtId="0">
      <sharedItems containsSemiMixedTypes="0" containsString="0" containsNumber="1" containsInteger="1" minValue="149" maxValue="1437"/>
    </cacheField>
    <cacheField name="shar" numFmtId="0">
      <sharedItems containsSemiMixedTypes="0" containsString="0" containsNumber="1" containsInteger="1" minValue="2" maxValue="297"/>
    </cacheField>
    <cacheField name="coms_all" numFmtId="0">
      <sharedItems containsSemiMixedTypes="0" containsString="0" containsNumber="1" containsInteger="1" minValue="9" maxValue="179"/>
    </cacheField>
    <cacheField name="coms_base" numFmtId="0">
      <sharedItems containsSemiMixedTypes="0" containsString="0" containsNumber="1" containsInteger="1" minValue="8" maxValue="142"/>
    </cacheField>
    <cacheField name="coms_repl" numFmtId="0">
      <sharedItems containsSemiMixedTypes="0" containsString="0" containsNumber="1" containsInteger="1" minValue="0" maxValue="33"/>
    </cacheField>
    <cacheField name="coms_lik" numFmtId="0">
      <sharedItems containsSemiMixedTypes="0" containsString="0" containsNumber="1" containsInteger="1" minValue="2" maxValue="95"/>
    </cacheField>
    <cacheField name="rea_LOVE" numFmtId="0">
      <sharedItems containsSemiMixedTypes="0" containsString="0" containsNumber="1" containsInteger="1" minValue="20" maxValue="330"/>
    </cacheField>
    <cacheField name="rea_WOW" numFmtId="0">
      <sharedItems containsSemiMixedTypes="0" containsString="0" containsNumber="1" containsInteger="1" minValue="0" maxValue="11"/>
    </cacheField>
    <cacheField name="rea_HAHA" numFmtId="0">
      <sharedItems containsSemiMixedTypes="0" containsString="0" containsNumber="1" containsInteger="1" minValue="0" maxValue="3"/>
    </cacheField>
    <cacheField name="Ton" numFmtId="0">
      <sharedItems/>
    </cacheField>
    <cacheField name="Communic" numFmtId="0">
      <sharedItems/>
    </cacheField>
    <cacheField name="Incitation" numFmtId="0">
      <sharedItems/>
    </cacheField>
    <cacheField name="Album" numFmtId="0">
      <sharedItems containsMixedTypes="1" containsNumber="1" containsInteger="1" minValue="0" maxValue="0"/>
    </cacheField>
    <cacheField name="Thème" numFmtId="0">
      <sharedItems count="6">
        <s v="Annonce"/>
        <s v="Contenu"/>
        <s v="Presse"/>
        <s v="Teasing" u="1"/>
        <s v="Vente" u="1"/>
        <s v="Info" u="1"/>
      </sharedItems>
    </cacheField>
    <cacheField name="BE" numFmtId="0">
      <sharedItems containsSemiMixedTypes="0" containsString="0" containsNumber="1" containsInteger="1" minValue="0" maxValue="1"/>
    </cacheField>
    <cacheField name="BS" numFmtId="0">
      <sharedItems containsSemiMixedTypes="0" containsString="0" containsNumber="1" containsInteger="1" minValue="0" maxValue="1"/>
    </cacheField>
    <cacheField name="BH" numFmtId="0">
      <sharedItems containsSemiMixedTypes="0" containsString="0" containsNumber="1" containsInteger="1" minValue="0" maxValue="1"/>
    </cacheField>
    <cacheField name="BC" numFmtId="0">
      <sharedItems containsSemiMixedTypes="0" containsString="0" containsNumber="1" containsInteger="1" minValue="0" maxValue="1"/>
    </cacheField>
    <cacheField name="E" numFmtId="0">
      <sharedItems containsMixedTypes="1" containsNumber="1" containsInteger="1" minValue="323" maxValue="1177"/>
    </cacheField>
    <cacheField name="S" numFmtId="0">
      <sharedItems containsMixedTypes="1" containsNumber="1" containsInteger="1" minValue="206" maxValue="1721"/>
    </cacheField>
    <cacheField name="H" numFmtId="0">
      <sharedItems containsMixedTypes="1" containsNumber="1" containsInteger="1" minValue="332" maxValue="1177"/>
    </cacheField>
    <cacheField name="C" numFmtId="0">
      <sharedItems containsMixedTypes="1" containsNumber="1" containsInteger="1" minValue="173" maxValue="1721"/>
    </cacheField>
    <cacheField name="ES" numFmtId="0">
      <sharedItems containsMixedTypes="1" containsNumber="1" containsInteger="1" minValue="206" maxValue="1721"/>
    </cacheField>
    <cacheField name="EH" numFmtId="0">
      <sharedItems containsMixedTypes="1" containsNumber="1" containsInteger="1" minValue="323" maxValue="1177"/>
    </cacheField>
    <cacheField name="EC" numFmtId="0">
      <sharedItems containsMixedTypes="1" containsNumber="1" containsInteger="1" minValue="173" maxValue="1721"/>
    </cacheField>
    <cacheField name="SH" numFmtId="0">
      <sharedItems containsMixedTypes="1" containsNumber="1" containsInteger="1" minValue="206" maxValue="1721"/>
    </cacheField>
    <cacheField name="SC/HC/SHC" numFmtId="0">
      <sharedItems containsMixedTypes="1" containsNumber="1" containsInteger="1" minValue="173" maxValue="1721"/>
    </cacheField>
    <cacheField name="ESH" numFmtId="0">
      <sharedItems containsMixedTypes="1" containsNumber="1" containsInteger="1" minValue="206" maxValue="1721"/>
    </cacheField>
    <cacheField name="ESC/EHC/ESHC" numFmtId="0">
      <sharedItems containsSemiMixedTypes="0" containsString="0" containsNumber="1" containsInteger="1" minValue="173" maxValue="172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dac" refreshedDate="44050.410935300926" createdVersion="6" refreshedVersion="6" minRefreshableVersion="3" recordCount="22" xr:uid="{8EC2D110-FE6C-4E29-9A0D-5174ABEC1C6B}">
  <cacheSource type="worksheet">
    <worksheetSource ref="A1:AJ23" sheet="Laffut"/>
  </cacheSource>
  <cacheFields count="36">
    <cacheField name="dates" numFmtId="170">
      <sharedItems containsSemiMixedTypes="0" containsNonDate="0" containsDate="1" containsString="0" minDate="2018-09-09T09:40:02" maxDate="2018-11-23T13:15:07"/>
    </cacheField>
    <cacheField name="type" numFmtId="0">
      <sharedItems/>
    </cacheField>
    <cacheField name="post_link" numFmtId="0">
      <sharedItems/>
    </cacheField>
    <cacheField name="post_msg" numFmtId="0">
      <sharedItems longText="1"/>
    </cacheField>
    <cacheField name="Extlink" numFmtId="0">
      <sharedItems/>
    </cacheField>
    <cacheField name="tx_engag" numFmtId="10">
      <sharedItems containsSemiMixedTypes="0" containsString="0" containsNumber="1" minValue="5.0000000000000001E-3" maxValue="5.7142857142857141E-2"/>
    </cacheField>
    <cacheField name="engag" numFmtId="0">
      <sharedItems containsSemiMixedTypes="0" containsString="0" containsNumber="1" containsInteger="1" minValue="35" maxValue="400"/>
    </cacheField>
    <cacheField name="likes" numFmtId="0">
      <sharedItems containsSemiMixedTypes="0" containsString="0" containsNumber="1" containsInteger="1" minValue="30" maxValue="313"/>
    </cacheField>
    <cacheField name="coms" numFmtId="0">
      <sharedItems containsSemiMixedTypes="0" containsString="0" containsNumber="1" containsInteger="1" minValue="0" maxValue="27"/>
    </cacheField>
    <cacheField name="react" numFmtId="0">
      <sharedItems containsSemiMixedTypes="0" containsString="0" containsNumber="1" containsInteger="1" minValue="32" maxValue="373"/>
    </cacheField>
    <cacheField name="shar" numFmtId="0">
      <sharedItems containsSemiMixedTypes="0" containsString="0" containsNumber="1" containsInteger="1" minValue="2" maxValue="24"/>
    </cacheField>
    <cacheField name="coms_all" numFmtId="0">
      <sharedItems containsSemiMixedTypes="0" containsString="0" containsNumber="1" containsInteger="1" minValue="0" maxValue="27"/>
    </cacheField>
    <cacheField name="coms_base" numFmtId="0">
      <sharedItems containsSemiMixedTypes="0" containsString="0" containsNumber="1" containsInteger="1" minValue="0" maxValue="20"/>
    </cacheField>
    <cacheField name="coms_repl" numFmtId="0">
      <sharedItems containsSemiMixedTypes="0" containsString="0" containsNumber="1" containsInteger="1" minValue="0" maxValue="19"/>
    </cacheField>
    <cacheField name="coms_lik" numFmtId="0">
      <sharedItems containsSemiMixedTypes="0" containsString="0" containsNumber="1" containsInteger="1" minValue="0" maxValue="22"/>
    </cacheField>
    <cacheField name="rea_LOVE" numFmtId="0">
      <sharedItems containsSemiMixedTypes="0" containsString="0" containsNumber="1" containsInteger="1" minValue="2" maxValue="57"/>
    </cacheField>
    <cacheField name="rea_WOW" numFmtId="0">
      <sharedItems containsSemiMixedTypes="0" containsString="0" containsNumber="1" containsInteger="1" minValue="0" maxValue="9"/>
    </cacheField>
    <cacheField name="rea_HAHA" numFmtId="0">
      <sharedItems containsSemiMixedTypes="0" containsString="0" containsNumber="1" containsInteger="1" minValue="0" maxValue="1"/>
    </cacheField>
    <cacheField name="Ton" numFmtId="0">
      <sharedItems/>
    </cacheField>
    <cacheField name="Communic" numFmtId="0">
      <sharedItems/>
    </cacheField>
    <cacheField name="Incitation" numFmtId="0">
      <sharedItems/>
    </cacheField>
    <cacheField name="Album" numFmtId="0">
      <sharedItems/>
    </cacheField>
    <cacheField name="Thème" numFmtId="0">
      <sharedItems count="7">
        <s v="Contenu"/>
        <s v="Annonce"/>
        <s v="Interaction"/>
        <s v="Presse"/>
        <s v="Info" u="1"/>
        <s v="Sollicitation" u="1"/>
        <s v="Merci" u="1"/>
      </sharedItems>
    </cacheField>
    <cacheField name="BE" numFmtId="0">
      <sharedItems containsSemiMixedTypes="0" containsString="0" containsNumber="1" containsInteger="1" minValue="0" maxValue="1"/>
    </cacheField>
    <cacheField name="BS" numFmtId="0">
      <sharedItems containsSemiMixedTypes="0" containsString="0" containsNumber="1" containsInteger="1" minValue="0" maxValue="1"/>
    </cacheField>
    <cacheField name="BH" numFmtId="0">
      <sharedItems containsSemiMixedTypes="0" containsString="0" containsNumber="1" containsInteger="1" minValue="0" maxValue="1"/>
    </cacheField>
    <cacheField name="BC" numFmtId="0">
      <sharedItems containsSemiMixedTypes="0" containsString="0" containsNumber="1" containsInteger="1" minValue="0" maxValue="1"/>
    </cacheField>
    <cacheField name="E" numFmtId="0">
      <sharedItems containsMixedTypes="1" containsNumber="1" containsInteger="1" minValue="138" maxValue="313"/>
    </cacheField>
    <cacheField name="S/ES" numFmtId="0">
      <sharedItems containsMixedTypes="1" containsNumber="1" containsInteger="1" minValue="138" maxValue="313"/>
    </cacheField>
    <cacheField name="H" numFmtId="0">
      <sharedItems containsMixedTypes="1" containsNumber="1" containsInteger="1" minValue="63" maxValue="313"/>
    </cacheField>
    <cacheField name="C/EC" numFmtId="0">
      <sharedItems containsMixedTypes="1" containsNumber="1" containsInteger="1" minValue="35" maxValue="400"/>
    </cacheField>
    <cacheField name="EH" numFmtId="0">
      <sharedItems containsMixedTypes="1" containsNumber="1" containsInteger="1" minValue="63" maxValue="313"/>
    </cacheField>
    <cacheField name="SH/ESH" numFmtId="0">
      <sharedItems containsMixedTypes="1" containsNumber="1" containsInteger="1" minValue="63" maxValue="313"/>
    </cacheField>
    <cacheField name="SC/ESC" numFmtId="0">
      <sharedItems containsMixedTypes="1" containsNumber="1" containsInteger="1" minValue="35" maxValue="400"/>
    </cacheField>
    <cacheField name="HC/EHC" numFmtId="0">
      <sharedItems containsMixedTypes="1" containsNumber="1" containsInteger="1" minValue="35" maxValue="400"/>
    </cacheField>
    <cacheField name="SHC/ESHC" numFmtId="0">
      <sharedItems containsSemiMixedTypes="0" containsString="0" containsNumber="1" containsInteger="1" minValue="35" maxValue="4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
  <r>
    <d v="2018-08-18T14:40:23"/>
    <s v="video"/>
    <s v="https://www.facebook.com/angeleouenpoudre/videos/518928851892592/"/>
    <s v="&quot;Comme l été passe vite...  J ai chanté La Madrague pour la playlist  Souvenirs d été  de Deezer&quot;"/>
    <s v="Non"/>
    <n v="7.4218749999999997E-3"/>
    <n v="950"/>
    <n v="675"/>
    <n v="37"/>
    <n v="851"/>
    <n v="62"/>
    <n v="55"/>
    <n v="29"/>
    <n v="8"/>
    <n v="7"/>
    <n v="172"/>
    <n v="1"/>
    <n v="3"/>
    <s v="D"/>
    <s v="Inf"/>
    <s v="Aucune"/>
    <s v="Non"/>
    <x v="0"/>
    <n v="0"/>
    <n v="0"/>
    <n v="1"/>
    <n v="1"/>
    <s v=""/>
    <s v=""/>
    <n v="950"/>
    <n v="950"/>
    <s v=""/>
    <n v="950"/>
    <n v="950"/>
    <n v="950"/>
    <n v="950"/>
    <n v="950"/>
    <n v="950"/>
  </r>
  <r>
    <d v="2018-08-31T18:59:48"/>
    <s v="photo"/>
    <s v="https://www.facebook.com/1719414138289398/posts/2240185039545636/"/>
    <s v="&quot;Brol  premier album le 05.10.18 Pré-commandes disponibles dès maintenant   https://lnk.to/AngeleBrolFP   Bisous  je vous aime.   Brol  first album on the 05.10.18 Pre-orders available from now  https://lnk.to/AngeleBrolFP    Kiss  love you all.   Brol  debuutalbum op de 05.10.18  De pre-order is beschikbaar nu https://lnk.to/AngeleBrolFP   Dikke kus  love you all.   📸 cover : Serge Van Laeken 📸 tracklist: Charlotte Abramow PHOTOGRAPHY&quot;"/>
    <s v="Sec"/>
    <n v="1.9109375000000001E-2"/>
    <n v="2446"/>
    <n v="1685"/>
    <n v="123"/>
    <n v="2169"/>
    <n v="106"/>
    <n v="171"/>
    <n v="80"/>
    <n v="43"/>
    <n v="36"/>
    <n v="469"/>
    <n v="4"/>
    <n v="11"/>
    <s v="D"/>
    <s v="Inf Inter"/>
    <s v="Aucune"/>
    <s v="Oui"/>
    <x v="1"/>
    <n v="1"/>
    <n v="1"/>
    <n v="0"/>
    <n v="1"/>
    <n v="2446"/>
    <n v="2446"/>
    <s v=""/>
    <n v="2446"/>
    <n v="2446"/>
    <n v="2446"/>
    <n v="2446"/>
    <n v="2446"/>
    <n v="2446"/>
    <n v="2446"/>
    <n v="2446"/>
  </r>
  <r>
    <d v="2018-09-02T20:38:11"/>
    <s v="video"/>
    <s v="https://www.facebook.com/angeleouenpoudre/videos/295295954582543/"/>
    <s v="&quot;L été se termine  la pluie revient  et les festivals nous manquent déjà... La tournée des festivals est finie  me laissant le temps de finaliser les derniers détails pour l album à venir  le 5 octobre. Merci à tous de m avoir permis de faire tant de dates  c était étonnant  inattendu  et un peu fou à la fois. Je continue sur cette folle lancée grâce à vous. Merci à mon équipe de tournée ♥ On se voit le 5 octobre pour vous présenter Brol (pré-commandes disponibles ici:  https://lnk.to/AngeleBrolFP) Angèle    🎥 Brice VDH&quot;"/>
    <s v="Sec"/>
    <n v="1.22265625E-2"/>
    <n v="1565"/>
    <n v="1063"/>
    <n v="43"/>
    <n v="1429"/>
    <n v="86"/>
    <n v="50"/>
    <n v="29"/>
    <n v="14"/>
    <n v="10"/>
    <n v="355"/>
    <n v="9"/>
    <n v="2"/>
    <s v="D"/>
    <s v="Inf Inter"/>
    <s v="Indirecte"/>
    <s v="Oui"/>
    <x v="1"/>
    <n v="1"/>
    <n v="1"/>
    <n v="1"/>
    <n v="1"/>
    <n v="1565"/>
    <n v="1565"/>
    <n v="1565"/>
    <n v="1565"/>
    <n v="1565"/>
    <n v="1565"/>
    <n v="1565"/>
    <n v="1565"/>
    <n v="1565"/>
    <n v="1565"/>
    <n v="1565"/>
  </r>
  <r>
    <d v="2018-09-12T17:20:55"/>
    <s v="video"/>
    <s v="https://www.facebook.com/1719414138289398/posts/2247192022178271/"/>
    <s v="&quot;Roméo Elvis ou Lomepal ? Booba ou Damso ? Rick ou Morty ? Voici le FAST &amp; CURIOUS d'Angèle&quot;"/>
    <s v="Non"/>
    <n v="1.26640625E-2"/>
    <n v="1621"/>
    <n v="1183"/>
    <n v="79"/>
    <n v="1482"/>
    <n v="47"/>
    <n v="92"/>
    <n v="56"/>
    <n v="23"/>
    <n v="38"/>
    <n v="281"/>
    <n v="0"/>
    <n v="18"/>
    <s v="D"/>
    <s v="Inf"/>
    <s v="Aucune"/>
    <s v="Non"/>
    <x v="0"/>
    <n v="0"/>
    <n v="0"/>
    <n v="0"/>
    <n v="1"/>
    <s v=""/>
    <s v=""/>
    <s v=""/>
    <n v="1621"/>
    <s v=""/>
    <s v=""/>
    <n v="1621"/>
    <s v=""/>
    <s v=""/>
    <n v="1621"/>
    <n v="1621"/>
  </r>
  <r>
    <d v="2018-09-12T21:00:02"/>
    <s v="photo"/>
    <s v="https://www.facebook.com/1719414138289398/posts/2247267328837407/"/>
    <s v="&quot;La semaine prochaine  on repart sur la route dans 4 villes de France pour vous rencontrer. Écoute de Brol en avant-première  rencontre dédicaces et shop éphémère... Entrée libre dans les salles suivantes :  Lundi 17/09 – LILLE – La Bulle Café – 18h - https://lnk.to/rCfLVFP Mardi 18/09 – LYON – Péniche Le Sirius – 18h –  https://lnk.to/YUYe6FP Mercredi 19/09 – MARSEILLE – L’Ébénisterie – 18h – https://lnk.to/Y7WofFP Jeudi 20/09 – BORDEAUX – La Tencha – 18h - https://lnk.to/kVUB9FP&quot;"/>
    <s v="Sec"/>
    <n v="1.0562500000000001E-2"/>
    <n v="1352"/>
    <n v="804"/>
    <n v="222"/>
    <n v="989"/>
    <n v="17"/>
    <n v="346"/>
    <n v="110"/>
    <n v="112"/>
    <n v="59"/>
    <n v="165"/>
    <n v="12"/>
    <n v="4"/>
    <s v="D"/>
    <s v="Inf Inter"/>
    <s v="Indirecte"/>
    <s v="Oui"/>
    <x v="1"/>
    <n v="1"/>
    <n v="1"/>
    <n v="0"/>
    <n v="1"/>
    <n v="1352"/>
    <n v="1352"/>
    <s v=""/>
    <n v="1352"/>
    <n v="1352"/>
    <n v="1352"/>
    <n v="1352"/>
    <n v="1352"/>
    <n v="1352"/>
    <n v="1352"/>
    <n v="1352"/>
  </r>
  <r>
    <d v="2018-09-19T22:10:11"/>
    <s v="photo"/>
    <s v="https://www.facebook.com/1719414138289398/posts/2251104568453683/"/>
    <s v="&quot;Demain 17h - Jalousie&quot;"/>
    <s v="Non"/>
    <n v="9.3749999999999997E-3"/>
    <n v="1200"/>
    <n v="845"/>
    <n v="122"/>
    <n v="1062"/>
    <n v="9"/>
    <n v="129"/>
    <n v="73"/>
    <n v="49"/>
    <n v="30"/>
    <n v="198"/>
    <n v="18"/>
    <n v="0"/>
    <s v="D"/>
    <s v="Inf"/>
    <s v="Aucune"/>
    <s v="Non"/>
    <x v="1"/>
    <n v="0"/>
    <n v="0"/>
    <n v="1"/>
    <n v="1"/>
    <s v=""/>
    <s v=""/>
    <n v="1200"/>
    <n v="1200"/>
    <s v=""/>
    <n v="1200"/>
    <n v="1200"/>
    <n v="1200"/>
    <n v="1200"/>
    <n v="1200"/>
    <n v="1200"/>
  </r>
  <r>
    <d v="2018-09-20T17:02:28"/>
    <s v="video"/>
    <s v="https://www.facebook.com/angeleouenpoudre/videos/305916323555201/"/>
    <s v="&quot;Nouveau clip  Jalousie  : https://www.youtube.com/watch?v=hhhXegAbgrU  Extrait de mon premier album  BROL  qui sort dans deux semaines  le 5 octobre  vous pouvez le commander ici : https://lnk.to/AngeleBrolFP  Leo Walk &amp; Neels Castillon à la réalisation  Merci aux jalouses ❤️ @boubzy @johfaye @sagefanny @nicolas_huchard  Merci à MOTION PALACE pour ce clip incroyable (mandibules)&quot;"/>
    <s v="Sec"/>
    <n v="1.5296875E-2"/>
    <n v="1958"/>
    <n v="1177"/>
    <n v="179"/>
    <n v="1637"/>
    <n v="133"/>
    <n v="188"/>
    <n v="102"/>
    <n v="77"/>
    <n v="51"/>
    <n v="454"/>
    <n v="6"/>
    <n v="0"/>
    <s v="D"/>
    <s v="Inf Inter"/>
    <s v="Indirecte"/>
    <s v="Oui"/>
    <x v="0"/>
    <n v="1"/>
    <n v="1"/>
    <n v="1"/>
    <n v="1"/>
    <n v="1958"/>
    <n v="1958"/>
    <n v="1958"/>
    <n v="1958"/>
    <n v="1958"/>
    <n v="1958"/>
    <n v="1958"/>
    <n v="1958"/>
    <n v="1958"/>
    <n v="1958"/>
    <n v="1958"/>
  </r>
  <r>
    <d v="2018-09-21T15:50:54"/>
    <s v="video"/>
    <s v="https://www.facebook.com/1719414138289398/posts/2252004965030310/"/>
    <s v=":)"/>
    <s v="Prim"/>
    <n v="1.6953124999999999E-2"/>
    <n v="2170"/>
    <n v="1689"/>
    <n v="32"/>
    <n v="2078"/>
    <n v="59"/>
    <n v="33"/>
    <n v="22"/>
    <n v="10"/>
    <n v="11"/>
    <n v="386"/>
    <n v="2"/>
    <n v="0"/>
    <s v="D"/>
    <s v="Inf"/>
    <s v="Aucune"/>
    <s v="Non"/>
    <x v="2"/>
    <n v="0"/>
    <n v="0"/>
    <n v="1"/>
    <n v="1"/>
    <s v=""/>
    <s v=""/>
    <n v="2170"/>
    <n v="2170"/>
    <s v=""/>
    <n v="2170"/>
    <n v="2170"/>
    <n v="2170"/>
    <n v="2170"/>
    <n v="2170"/>
    <n v="2170"/>
  </r>
  <r>
    <d v="2018-09-21T15:52:22"/>
    <s v="photo"/>
    <s v="https://www.facebook.com/1719414138289398/posts/2252006315030175/"/>
    <s v=":)"/>
    <s v="Prim"/>
    <n v="8.6562500000000007E-3"/>
    <n v="1108"/>
    <n v="875"/>
    <n v="16"/>
    <n v="1078"/>
    <n v="13"/>
    <n v="17"/>
    <n v="11"/>
    <n v="5"/>
    <n v="1"/>
    <n v="196"/>
    <n v="7"/>
    <n v="0"/>
    <s v="D"/>
    <s v="Inf"/>
    <s v="Aucune"/>
    <s v="Non"/>
    <x v="2"/>
    <n v="0"/>
    <n v="0"/>
    <n v="1"/>
    <n v="1"/>
    <s v=""/>
    <s v=""/>
    <n v="1108"/>
    <n v="1108"/>
    <s v=""/>
    <n v="1108"/>
    <n v="1108"/>
    <n v="1108"/>
    <n v="1108"/>
    <n v="1108"/>
    <n v="1108"/>
  </r>
  <r>
    <d v="2018-09-21T16:25:14"/>
    <s v="video"/>
    <s v="https://www.facebook.com/1719414138289398/posts/2252021098362030/"/>
    <s v=":)"/>
    <s v="Prim"/>
    <n v="4.4921874999999997E-3"/>
    <n v="575"/>
    <n v="436"/>
    <n v="4"/>
    <n v="556"/>
    <n v="15"/>
    <n v="4"/>
    <n v="4"/>
    <n v="0"/>
    <n v="0"/>
    <n v="118"/>
    <n v="2"/>
    <n v="0"/>
    <s v="D"/>
    <s v="Inf"/>
    <s v="Aucune"/>
    <s v="Non"/>
    <x v="2"/>
    <n v="0"/>
    <n v="0"/>
    <n v="1"/>
    <n v="1"/>
    <s v=""/>
    <s v=""/>
    <n v="575"/>
    <n v="575"/>
    <s v=""/>
    <n v="575"/>
    <n v="575"/>
    <n v="575"/>
    <n v="575"/>
    <n v="575"/>
    <n v="575"/>
  </r>
  <r>
    <d v="2018-09-21T16:26:20"/>
    <s v="video"/>
    <s v="https://www.facebook.com/1719414138289398/posts/2252021668361973/"/>
    <s v=":)"/>
    <s v="Prim"/>
    <n v="4.3828125000000004E-3"/>
    <n v="561"/>
    <n v="460"/>
    <n v="9"/>
    <n v="545"/>
    <n v="7"/>
    <n v="9"/>
    <n v="7"/>
    <n v="2"/>
    <n v="4"/>
    <n v="84"/>
    <n v="1"/>
    <n v="0"/>
    <s v="D"/>
    <s v="Inf"/>
    <s v="Aucune"/>
    <s v="Non"/>
    <x v="2"/>
    <n v="0"/>
    <n v="0"/>
    <n v="1"/>
    <n v="1"/>
    <s v=""/>
    <s v=""/>
    <n v="561"/>
    <n v="561"/>
    <s v=""/>
    <n v="561"/>
    <n v="561"/>
    <n v="561"/>
    <n v="561"/>
    <n v="561"/>
    <n v="561"/>
  </r>
  <r>
    <d v="2018-09-21T18:22:08"/>
    <s v="photo"/>
    <s v="https://www.facebook.com/1719414138289398/posts/2252077035023103/"/>
    <s v="&quot;JALOUSIE : https://www.youtube.com/watch?v=hhhXegAbgrU  Premier album sortie le 5 octobre 2018 ! Commandez-le  écoutez les premiers titres : https://lnk.to/AngeleBrolFT  Toutes les dates de la tournée : https://lnk.to/AngeleConcertsFT  https://www.youtube.com/AngeleAmbre https://www.instagram.com/angele_vl&quot;"/>
    <s v="Sec"/>
    <n v="3.8671875E-3"/>
    <n v="495"/>
    <n v="393"/>
    <n v="7"/>
    <n v="479"/>
    <n v="8"/>
    <n v="8"/>
    <n v="7"/>
    <n v="0"/>
    <n v="2"/>
    <n v="84"/>
    <n v="2"/>
    <n v="0"/>
    <s v="D-I"/>
    <s v="Inf Inter"/>
    <s v="Directe"/>
    <s v="Oui"/>
    <x v="1"/>
    <n v="1"/>
    <n v="1"/>
    <n v="1"/>
    <n v="1"/>
    <n v="495"/>
    <n v="495"/>
    <n v="495"/>
    <n v="495"/>
    <n v="495"/>
    <n v="495"/>
    <n v="495"/>
    <n v="495"/>
    <n v="495"/>
    <n v="495"/>
    <n v="495"/>
  </r>
  <r>
    <d v="2018-09-28T10:18:45"/>
    <s v="photo"/>
    <s v="https://www.facebook.com/1719414138289398/posts/2255593281338145/"/>
    <s v="&quot;BROL is out ! https://lnk.to/AngeleBrolFT  Toutes les dates de la tournée : https://lnk.to/AngeleConcertsFT  https://www.youtube.com/AngeleAmbre https://www.instagram.com/angele_vl&quot;"/>
    <s v="Sec"/>
    <n v="1.86796875E-2"/>
    <n v="2391"/>
    <n v="1879"/>
    <n v="74"/>
    <n v="2279"/>
    <n v="26"/>
    <n v="86"/>
    <n v="51"/>
    <n v="23"/>
    <n v="18"/>
    <n v="355"/>
    <n v="6"/>
    <n v="37"/>
    <s v="D"/>
    <s v="Inf"/>
    <s v="Aucune"/>
    <s v="Oui"/>
    <x v="1"/>
    <n v="0"/>
    <n v="0"/>
    <n v="0"/>
    <n v="1"/>
    <s v=""/>
    <s v=""/>
    <s v=""/>
    <n v="2391"/>
    <s v=""/>
    <s v=""/>
    <n v="2391"/>
    <s v=""/>
    <s v=""/>
    <n v="2391"/>
    <n v="2391"/>
  </r>
  <r>
    <d v="2018-09-28T10:19:30"/>
    <s v="photo"/>
    <s v="https://www.facebook.com/1719414138289398/posts/2255593374671469/"/>
    <s v="&quot;BROL is out ! https://lnk.to/AngeleBrolFT  25.05.19 - Angèle | Forest National Mise en vente demain 10H - https://bit.ly/2OkuLRA  Toutes les dates de la tournée : https://lnk.to/AngeleConcertsFT  https://www.youtube.com/AngeleAmbre https://www.instagram.com/angele_vl&quot;"/>
    <s v="Sec"/>
    <n v="2.4609375E-3"/>
    <n v="315"/>
    <n v="225"/>
    <n v="25"/>
    <n v="274"/>
    <n v="16"/>
    <n v="25"/>
    <n v="11"/>
    <n v="14"/>
    <n v="4"/>
    <n v="47"/>
    <n v="2"/>
    <n v="0"/>
    <s v="D"/>
    <s v="Inf"/>
    <s v="Aucune"/>
    <s v="Oui"/>
    <x v="1"/>
    <n v="1"/>
    <n v="0"/>
    <n v="0"/>
    <n v="1"/>
    <n v="315"/>
    <s v=""/>
    <s v=""/>
    <n v="315"/>
    <n v="315"/>
    <n v="315"/>
    <n v="315"/>
    <s v=""/>
    <n v="315"/>
    <n v="315"/>
    <n v="315"/>
  </r>
  <r>
    <d v="2018-09-29T20:50:04"/>
    <s v="photo"/>
    <s v="https://www.facebook.com/1719414138289398/posts/2256302221267251/"/>
    <s v="&quot;J-6 // plus que quelques vinyles “Bruxelles” disponibles uniquement avec la précommande : https://lnk.to/AngeleShopFP&quot;"/>
    <s v="Sec"/>
    <n v="2.1875000000000002E-3"/>
    <n v="280"/>
    <n v="225"/>
    <n v="9"/>
    <n v="267"/>
    <n v="4"/>
    <n v="9"/>
    <n v="6"/>
    <n v="3"/>
    <n v="1"/>
    <n v="38"/>
    <n v="0"/>
    <n v="4"/>
    <s v="D-I"/>
    <s v="Inf Inter"/>
    <s v="Directe"/>
    <s v="Oui"/>
    <x v="1"/>
    <n v="1"/>
    <n v="0"/>
    <n v="0"/>
    <n v="0"/>
    <n v="280"/>
    <s v=""/>
    <s v=""/>
    <s v=""/>
    <n v="280"/>
    <n v="280"/>
    <n v="280"/>
    <s v=""/>
    <n v="280"/>
    <s v=""/>
    <n v="280"/>
  </r>
  <r>
    <d v="2018-09-30T09:29:08"/>
    <s v="photo"/>
    <s v="https://www.facebook.com/1719414138289398/posts/2256574147906725/"/>
    <s v="&quot;J adore Bruxelles en 2018&quot;"/>
    <s v="Non"/>
    <n v="6.0234375000000001E-3"/>
    <n v="771"/>
    <n v="569"/>
    <n v="6"/>
    <n v="758"/>
    <n v="7"/>
    <n v="6"/>
    <n v="4"/>
    <n v="2"/>
    <n v="6"/>
    <n v="72"/>
    <n v="4"/>
    <n v="112"/>
    <s v="D"/>
    <s v="Inf"/>
    <s v="Aucune"/>
    <s v="Non"/>
    <x v="2"/>
    <n v="0"/>
    <n v="0"/>
    <n v="0"/>
    <n v="1"/>
    <s v=""/>
    <s v=""/>
    <s v=""/>
    <n v="771"/>
    <s v=""/>
    <s v=""/>
    <n v="771"/>
    <s v=""/>
    <s v=""/>
    <n v="771"/>
    <n v="771"/>
  </r>
  <r>
    <d v="2018-10-02T19:38:40"/>
    <s v="video"/>
    <s v="https://www.facebook.com/angeleouenpoudre/videos/332392110847829/"/>
    <s v="&quot;Murphy Tour part III. Pour voir la vidéo en entier : https://www.youtube.com/watch?v=S0dZhlbeyWY   Merci à vous  j ai pu vous rencontrer  c était étrange de vous voir si nombreux.. J ai encore du mal à réaliser. J aurais aimé passer plus de temps avec chaque personne  je reviendrai  promis !   Brol  sortie J-3 : https://lnk.to/AngeleBrolFP&quot;"/>
    <s v="Sec"/>
    <n v="3.5000000000000001E-3"/>
    <n v="448"/>
    <n v="333"/>
    <n v="23"/>
    <n v="414"/>
    <n v="11"/>
    <n v="23"/>
    <n v="15"/>
    <n v="8"/>
    <n v="6"/>
    <n v="75"/>
    <n v="2"/>
    <n v="4"/>
    <s v="D"/>
    <s v="Inf Inter"/>
    <s v="Aucune"/>
    <s v="Oui"/>
    <x v="3"/>
    <n v="0"/>
    <n v="1"/>
    <n v="1"/>
    <n v="1"/>
    <s v=""/>
    <n v="448"/>
    <n v="448"/>
    <n v="448"/>
    <n v="448"/>
    <n v="448"/>
    <n v="448"/>
    <n v="448"/>
    <n v="448"/>
    <n v="448"/>
    <n v="448"/>
  </r>
  <r>
    <d v="2018-10-05T15:07:56"/>
    <s v="video"/>
    <s v="https://www.facebook.com/1719414138289398/posts/2259490117615128/"/>
    <s v="&quot;Pour fêter l’arrivée de mon premier album Brol :  « Tout Oublier » : https://www.youtube.com/watch?v=Fy1xQSiLx8U  Merci à toute l équipe Leo Walk / Brice VDH / Roméo Elvis.  BROL est dispo partout : https://lnk.to/AngeleBrolFP&quot;"/>
    <s v="Sec"/>
    <n v="4.5546875000000001E-2"/>
    <n v="5830"/>
    <n v="3511"/>
    <n v="515"/>
    <n v="4866"/>
    <n v="434"/>
    <n v="530"/>
    <n v="295"/>
    <n v="220"/>
    <n v="167"/>
    <n v="1249"/>
    <n v="5"/>
    <n v="100"/>
    <s v="D"/>
    <s v="Inf"/>
    <s v="Aucune"/>
    <s v="Oui"/>
    <x v="1"/>
    <n v="0"/>
    <n v="0"/>
    <n v="0"/>
    <n v="1"/>
    <s v=""/>
    <s v=""/>
    <s v=""/>
    <n v="5830"/>
    <s v=""/>
    <s v=""/>
    <n v="5830"/>
    <s v=""/>
    <s v=""/>
    <n v="5830"/>
    <n v="5830"/>
  </r>
  <r>
    <d v="2018-10-08T19:38:14"/>
    <s v="photo"/>
    <s v="https://www.facebook.com/1719414138289398/posts/2261349884095818/"/>
    <s v="&quot; Fait maison  vu par des millions   merci YouTube Music 🔥  https://lnk.to/BrolYTmusicFP&quot;"/>
    <s v="Sec"/>
    <n v="1.2843749999999999E-2"/>
    <n v="1644"/>
    <n v="1330"/>
    <n v="31"/>
    <n v="1590"/>
    <n v="23"/>
    <n v="31"/>
    <n v="23"/>
    <n v="8"/>
    <n v="30"/>
    <n v="240"/>
    <n v="20"/>
    <n v="0"/>
    <s v="D"/>
    <s v="Inf"/>
    <s v="Aucune"/>
    <s v="Non"/>
    <x v="2"/>
    <n v="0"/>
    <n v="0"/>
    <n v="0"/>
    <n v="1"/>
    <s v=""/>
    <s v=""/>
    <s v=""/>
    <n v="1644"/>
    <s v=""/>
    <s v=""/>
    <n v="1644"/>
    <s v=""/>
    <s v=""/>
    <n v="1644"/>
    <n v="164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d v="2018-02-07T18:00:12"/>
    <s v="video"/>
    <s v="https://www.facebook.com/375675922628848/posts/770686709794432/"/>
    <s v="&quot;Je sais que 99.9% des posts Facebook concernent la neige mais moi j’ai décidé de vous parler du PRINTEMPS! 🌈☀️🌈 Je jouerai le 28 avril au festival Le Printemps de Bourges et ça réchauffe un peu le coeur! 🔥  http://www.printemps-bourges.com/fr/programme/artistes/clara-luciani.html&quot;"/>
    <s v="Prim"/>
    <n v="4.3249999999999999E-3"/>
    <n v="173"/>
    <n v="125"/>
    <n v="22"/>
    <n v="149"/>
    <n v="2"/>
    <n v="22"/>
    <n v="9"/>
    <n v="13"/>
    <n v="10"/>
    <n v="20"/>
    <n v="1"/>
    <n v="3"/>
    <s v="D"/>
    <s v="Inf Inter"/>
    <s v="Aucune"/>
    <s v="Non"/>
    <x v="0"/>
    <n v="0"/>
    <n v="0"/>
    <n v="0"/>
    <n v="1"/>
    <s v=""/>
    <s v=""/>
    <s v=""/>
    <n v="173"/>
    <s v=""/>
    <s v=""/>
    <n v="173"/>
    <s v=""/>
    <n v="173"/>
    <s v=""/>
    <n v="173"/>
  </r>
  <r>
    <d v="2018-02-13T18:00:59"/>
    <s v="photo"/>
    <s v="https://www.facebook.com/375675922628848/posts/773433292853107/"/>
    <s v="&quot;Ma grenade est #1 de la playlist Exception Française sur Spotify 😍💪🏼!  https://open.spotify.com/user/spotify/playlist/37i9dQZF1DWTIykNHRogOx?si=cNUbGs3lSCiCInwpLD-ssw&quot;"/>
    <s v="Sec"/>
    <n v="1.1075E-2"/>
    <n v="443"/>
    <n v="294"/>
    <n v="66"/>
    <n v="369"/>
    <n v="8"/>
    <n v="66"/>
    <n v="31"/>
    <n v="33"/>
    <n v="47"/>
    <n v="68"/>
    <n v="7"/>
    <n v="0"/>
    <s v="D"/>
    <s v="Inf"/>
    <s v="Aucune"/>
    <s v="Non"/>
    <x v="1"/>
    <n v="0"/>
    <n v="0"/>
    <n v="1"/>
    <n v="1"/>
    <s v=""/>
    <s v=""/>
    <n v="443"/>
    <n v="443"/>
    <s v=""/>
    <n v="443"/>
    <n v="443"/>
    <n v="443"/>
    <n v="443"/>
    <n v="443"/>
    <n v="443"/>
  </r>
  <r>
    <d v="2018-02-15T18:00:11"/>
    <s v="photo"/>
    <s v="https://www.facebook.com/375675922628848/posts/774487556081014/"/>
    <s v="&quot;Mon premier album s’appellera SAINTE VICTOIRE  sortira le 6 avril et ressemblera à ça. Et ouais. Je suis un tout petit peu émue. 😳&quot;"/>
    <s v="Non"/>
    <n v="1.8124999999999999E-2"/>
    <n v="725"/>
    <n v="474"/>
    <n v="80"/>
    <n v="620"/>
    <n v="25"/>
    <n v="80"/>
    <n v="57"/>
    <n v="20"/>
    <n v="95"/>
    <n v="138"/>
    <n v="8"/>
    <n v="0"/>
    <s v="D"/>
    <s v="Inf"/>
    <s v="Aucune"/>
    <s v="Oui"/>
    <x v="0"/>
    <n v="0"/>
    <n v="0"/>
    <n v="1"/>
    <n v="1"/>
    <s v=""/>
    <s v=""/>
    <n v="725"/>
    <n v="725"/>
    <s v=""/>
    <n v="725"/>
    <n v="725"/>
    <n v="725"/>
    <n v="725"/>
    <n v="725"/>
    <n v="725"/>
  </r>
  <r>
    <d v="2018-02-21T13:06:04"/>
    <s v="photo"/>
    <s v="https://www.facebook.com/375675922628848/posts/777296712466765/"/>
    <s v="&quot;SAINTE-VICTOIRE  l album est enfin là : https://lnk.to/SainteVictoireFT   https://www.instagram.com/jesuisclaraluciani https://www.youtube.com/ClaraLucianiVEVO   Actus  shop en ligne…  http://www.claraluciani.com/&quot;"/>
    <s v="Sec"/>
    <n v="8.0750000000000006E-3"/>
    <n v="323"/>
    <n v="233"/>
    <n v="26"/>
    <n v="289"/>
    <n v="8"/>
    <n v="26"/>
    <n v="16"/>
    <n v="10"/>
    <n v="19"/>
    <n v="54"/>
    <n v="2"/>
    <n v="0"/>
    <s v="D"/>
    <s v="Inf"/>
    <s v="Aucune"/>
    <s v="Oui"/>
    <x v="0"/>
    <n v="1"/>
    <n v="0"/>
    <n v="0"/>
    <n v="1"/>
    <n v="323"/>
    <s v=""/>
    <s v=""/>
    <n v="323"/>
    <n v="323"/>
    <n v="323"/>
    <n v="323"/>
    <s v=""/>
    <n v="323"/>
    <n v="323"/>
    <n v="323"/>
  </r>
  <r>
    <d v="2018-02-21T18:07:45"/>
    <s v="photo"/>
    <s v="https://www.facebook.com/375675922628848/posts/777449712451465/"/>
    <s v="&quot;SAINTE-VICTOIRE  nouvelle édition dispo ici : https://lnk.to/SainteVictoireReeditionFT  https://www.instagram.com/jesuisclaraluciani https://www.youtube.com/ClaraLucianiVEVO   Actus  shop en ligne…  http://www.claraluciani.com/&quot;"/>
    <s v="Sec"/>
    <n v="8.6999999999999994E-3"/>
    <n v="348"/>
    <n v="253"/>
    <n v="31"/>
    <n v="307"/>
    <n v="10"/>
    <n v="31"/>
    <n v="19"/>
    <n v="12"/>
    <n v="17"/>
    <n v="53"/>
    <n v="1"/>
    <n v="0"/>
    <s v="D"/>
    <s v="Inf"/>
    <s v="Aucune"/>
    <s v="Oui"/>
    <x v="0"/>
    <n v="1"/>
    <n v="0"/>
    <n v="0"/>
    <n v="1"/>
    <n v="348"/>
    <s v=""/>
    <s v=""/>
    <n v="348"/>
    <n v="348"/>
    <n v="348"/>
    <n v="348"/>
    <s v=""/>
    <n v="348"/>
    <n v="348"/>
    <n v="348"/>
  </r>
  <r>
    <d v="2018-02-22T18:06:22"/>
    <s v="photo"/>
    <s v="https://www.facebook.com/375675922628848/posts/777912012405235/"/>
    <s v="&quot;Voici les titres des chansons qui seront sur mon premier album  disponible en pré-commande dès demain. Vous en connaissez certaines  vous en découvrirez d’autres! Parmi elle il y a « Les Fleurs » que nous avons filmé en session live et dont je posterai la vidéo demain. Prêts? 😳&quot;"/>
    <s v="Non"/>
    <n v="9.8750000000000001E-3"/>
    <n v="395"/>
    <n v="273"/>
    <n v="52"/>
    <n v="337"/>
    <n v="6"/>
    <n v="52"/>
    <n v="24"/>
    <n v="25"/>
    <n v="30"/>
    <n v="61"/>
    <n v="3"/>
    <n v="0"/>
    <s v="D-Q"/>
    <s v="Inf Inter"/>
    <s v="Indirecte"/>
    <s v="Oui"/>
    <x v="0"/>
    <n v="1"/>
    <n v="1"/>
    <n v="1"/>
    <n v="1"/>
    <n v="395"/>
    <n v="395"/>
    <n v="395"/>
    <n v="395"/>
    <n v="395"/>
    <n v="395"/>
    <n v="395"/>
    <n v="395"/>
    <n v="395"/>
    <n v="395"/>
    <n v="395"/>
  </r>
  <r>
    <d v="2018-02-23T12:54:10"/>
    <s v="video"/>
    <s v="https://www.facebook.com/claralucianimusique/videos/778285139034589/"/>
    <s v="&quot;Les fleurs sont écloses et n’attendent que d’être cueillies ! 🌷💐🌹  Voici la vidéo de notre session live : https://www.youtube.com/watch?v=SgO9V3FGQa4  Et retrouvez le titre sur toutes les plateformes  et sur mon premier album  Sainte-Victoire  qui sort le 6 avril  maintenant disponible en précommande : https://lnk.to/SainteVictoireFP&quot;"/>
    <s v="Sec"/>
    <n v="1.0999999999999999E-2"/>
    <n v="440"/>
    <n v="258"/>
    <n v="32"/>
    <n v="346"/>
    <n v="62"/>
    <n v="32"/>
    <n v="30"/>
    <n v="1"/>
    <n v="19"/>
    <n v="87"/>
    <n v="1"/>
    <n v="0"/>
    <s v="D-I"/>
    <s v="Inf Inter"/>
    <s v="Directe"/>
    <s v="Oui"/>
    <x v="0"/>
    <n v="1"/>
    <n v="1"/>
    <n v="1"/>
    <n v="1"/>
    <n v="440"/>
    <n v="440"/>
    <n v="440"/>
    <n v="440"/>
    <n v="440"/>
    <n v="440"/>
    <n v="440"/>
    <n v="440"/>
    <n v="440"/>
    <n v="440"/>
    <n v="440"/>
  </r>
  <r>
    <d v="2018-03-08T19:03:22"/>
    <s v="photo"/>
    <s v="https://www.facebook.com/375675922628848/posts/784593095070460/"/>
    <s v="&quot;C’était fou d’ouvrir pour Juliette Armanet à L Olympia mardi soir... Ça m’a donné un avant goût de la tournée qui arrive et que j’attends avec tellement d’impatience... Vous me manquez! ❤️&quot;"/>
    <s v="Non"/>
    <n v="2.0049999999999998E-2"/>
    <n v="802"/>
    <n v="623"/>
    <n v="70"/>
    <n v="728"/>
    <n v="4"/>
    <n v="70"/>
    <n v="40"/>
    <n v="29"/>
    <n v="67"/>
    <n v="96"/>
    <n v="7"/>
    <n v="2"/>
    <s v="D"/>
    <s v="Inf Inter"/>
    <s v="Aucune"/>
    <s v="Non"/>
    <x v="0"/>
    <n v="0"/>
    <n v="1"/>
    <n v="0"/>
    <n v="1"/>
    <s v=""/>
    <n v="802"/>
    <s v=""/>
    <n v="802"/>
    <n v="802"/>
    <s v=""/>
    <n v="802"/>
    <n v="802"/>
    <n v="802"/>
    <n v="802"/>
    <n v="802"/>
  </r>
  <r>
    <d v="2018-03-22T18:00:04"/>
    <s v="photo"/>
    <s v="https://www.facebook.com/375675922628848/posts/791479077715195/"/>
    <s v="&quot;J’annonce: pour faire fondre la neige et convoquer le printemps  je mettrai en ligne ma chanson LA BAIE demain! Avis de beau temps sur toutes les plateformes. 🏝  https://lnk.to/ClaraLucianiDigitalFP&quot;"/>
    <s v="Sec"/>
    <n v="1.3849999999999999E-2"/>
    <n v="554"/>
    <n v="399"/>
    <n v="41"/>
    <n v="497"/>
    <n v="16"/>
    <n v="41"/>
    <n v="29"/>
    <n v="11"/>
    <n v="32"/>
    <n v="93"/>
    <n v="3"/>
    <n v="2"/>
    <s v="D"/>
    <s v="Inf"/>
    <s v="Aucune"/>
    <s v="Non"/>
    <x v="0"/>
    <n v="0"/>
    <n v="0"/>
    <n v="1"/>
    <n v="1"/>
    <s v=""/>
    <s v=""/>
    <n v="554"/>
    <n v="554"/>
    <s v=""/>
    <n v="554"/>
    <n v="554"/>
    <n v="554"/>
    <n v="554"/>
    <n v="554"/>
    <n v="554"/>
  </r>
  <r>
    <d v="2018-03-23T19:30:15"/>
    <s v="photo"/>
    <s v="https://www.facebook.com/375675922628848/posts/792078814321888/"/>
    <s v="&quot;Ça y est  “La Baie”  mon adaptation en français du titre de METRONOMY est dispo partout ! Elle sera aussi présente dans mon premier album Sainte-Victoire qui sort dans... DEUX SEMAINES! 😮  https://lnk.to/LaBaieFP  J espère que vous l aimerez! 🏝  L album est toujours en précommande ici : https://lnk.to/SainteVictoireFP&quot;"/>
    <s v="Sec"/>
    <n v="1.225E-2"/>
    <n v="490"/>
    <n v="352"/>
    <n v="34"/>
    <n v="429"/>
    <n v="27"/>
    <n v="34"/>
    <n v="27"/>
    <n v="6"/>
    <n v="34"/>
    <n v="73"/>
    <n v="3"/>
    <n v="1"/>
    <s v="D"/>
    <s v="Inf Inter"/>
    <s v="Indirecte"/>
    <s v="Oui"/>
    <x v="0"/>
    <n v="1"/>
    <n v="1"/>
    <n v="1"/>
    <n v="1"/>
    <n v="490"/>
    <n v="490"/>
    <n v="490"/>
    <n v="490"/>
    <n v="490"/>
    <n v="490"/>
    <n v="490"/>
    <n v="490"/>
    <n v="490"/>
    <n v="490"/>
    <n v="490"/>
  </r>
  <r>
    <d v="2018-03-26T18:37:42"/>
    <s v="photo"/>
    <s v="https://www.facebook.com/375675922628848/posts/793575384172231/"/>
    <s v="&quot;Demain  je mettrai en ligne la vidéo que j’ai faite pour LA BAIE. Un mois entier à filmer à chaque instant la vie de tournée  sur la route avec les garçons l’année dernière. De beaux souvenirs qui résument toute la joie que j’ai eu à faire ces concerts et le bonheur immense que j’ai de savoir que je repars pour un deuxième tour et en si bonne compagnie. J’espère que vous serez là. Toutes les dates ici : https://lnk.to/ClaraLucianiConcertsFP   “SAINTE-VICTOIRE” ALBUM J-10 : https://lnk.to/SainteVictoireFP&quot;"/>
    <s v="Sec"/>
    <n v="8.3000000000000001E-3"/>
    <n v="332"/>
    <n v="257"/>
    <n v="14"/>
    <n v="315"/>
    <n v="3"/>
    <n v="14"/>
    <n v="11"/>
    <n v="2"/>
    <n v="5"/>
    <n v="56"/>
    <n v="1"/>
    <n v="1"/>
    <s v="D"/>
    <s v="Inf Inter"/>
    <s v="Indirecte"/>
    <s v="Oui"/>
    <x v="0"/>
    <n v="0"/>
    <n v="1"/>
    <n v="1"/>
    <n v="1"/>
    <s v=""/>
    <n v="332"/>
    <n v="332"/>
    <n v="332"/>
    <n v="332"/>
    <n v="332"/>
    <n v="332"/>
    <n v="332"/>
    <n v="332"/>
    <n v="332"/>
    <n v="332"/>
  </r>
  <r>
    <d v="2018-03-27T17:00:00"/>
    <s v="video"/>
    <s v="https://www.facebook.com/claralucianimusique/videos/793948087468294/"/>
    <s v="&quot;J ai fait cette petite vidéo maison pour LA BAIE en tournée l année dernière. Pour la regarder en entier c’est ici : https://www.youtube.com/watch?v=E9XLDx4-GRg   C est un peu un panel de toutes les bêtises que nous avons pu faire... Et puis de temps en temps on fait quand même de la musique  et parfois près de chez vous : https://lnk.to/ClaraLucianiConcertsFP&quot;"/>
    <s v="Sec"/>
    <n v="1.1724999999999999E-2"/>
    <n v="469"/>
    <n v="345"/>
    <n v="20"/>
    <n v="413"/>
    <n v="36"/>
    <n v="20"/>
    <n v="17"/>
    <n v="3"/>
    <n v="14"/>
    <n v="65"/>
    <n v="0"/>
    <n v="2"/>
    <s v="D"/>
    <s v="Inf Inter"/>
    <s v="Aucune"/>
    <s v="Non"/>
    <x v="0"/>
    <n v="0"/>
    <n v="1"/>
    <n v="1"/>
    <n v="0"/>
    <s v=""/>
    <n v="469"/>
    <n v="469"/>
    <s v=""/>
    <n v="469"/>
    <n v="469"/>
    <s v=""/>
    <n v="469"/>
    <n v="469"/>
    <n v="469"/>
    <n v="469"/>
  </r>
  <r>
    <d v="2018-03-29T18:53:56"/>
    <s v="photo"/>
    <s v="https://www.facebook.com/375675922628848/posts/795059414023828/"/>
    <s v="&quot;DOUX JÉSUS! Mon disque vient d arriver et il est superbe (en toute objectivité )! Dans une semaine il sera à vous! 👌🏼❤️  Pour le commander et le recevoir dès le jour de sa sortie c’est par ici : https://lnk.to/SainteVictoireFP   Merci merci merci à tous ceux qui me soutiennent dans cette sortie imminente! 🌹&quot;"/>
    <s v="Sec"/>
    <n v="1.345E-2"/>
    <n v="538"/>
    <n v="367"/>
    <n v="48"/>
    <n v="481"/>
    <n v="9"/>
    <n v="48"/>
    <n v="28"/>
    <n v="19"/>
    <n v="35"/>
    <n v="102"/>
    <n v="11"/>
    <n v="1"/>
    <s v="D"/>
    <s v="Inf Inter"/>
    <s v="Indirecte"/>
    <s v="Oui"/>
    <x v="0"/>
    <n v="1"/>
    <n v="1"/>
    <n v="0"/>
    <n v="1"/>
    <n v="538"/>
    <n v="538"/>
    <s v=""/>
    <n v="538"/>
    <n v="538"/>
    <n v="538"/>
    <n v="538"/>
    <n v="538"/>
    <n v="538"/>
    <n v="538"/>
    <n v="538"/>
  </r>
  <r>
    <d v="2018-03-30T17:46:57"/>
    <s v="photo"/>
    <s v="https://www.facebook.com/375675922628848/posts/795485183981251/"/>
    <s v="&quot;Merci ELLE pour ce bel article dans le magazine en kiosque depuis aujourd’hui!  J’en profite aussi pour vous dire que je serai à 21h en direct dans Foule Sentimentale sur France Inter  que je vous aime  et que si vous m’aimez un peu aussi alors il faut que vous  précommandiez l’album ici : https://lnk.to/SainteVictoireFP. ❤️&quot;"/>
    <s v="Sec"/>
    <n v="1.175E-2"/>
    <n v="470"/>
    <n v="334"/>
    <n v="34"/>
    <n v="421"/>
    <n v="15"/>
    <n v="34"/>
    <n v="21"/>
    <n v="11"/>
    <n v="23"/>
    <n v="87"/>
    <n v="0"/>
    <n v="0"/>
    <s v="D-I"/>
    <s v="Inf Inter"/>
    <s v="Directe"/>
    <s v="Oui"/>
    <x v="2"/>
    <n v="1"/>
    <n v="1"/>
    <n v="0"/>
    <n v="1"/>
    <n v="470"/>
    <n v="470"/>
    <s v=""/>
    <n v="470"/>
    <n v="470"/>
    <n v="470"/>
    <n v="470"/>
    <n v="470"/>
    <n v="470"/>
    <n v="470"/>
    <n v="470"/>
  </r>
  <r>
    <d v="2018-04-01T18:00:15"/>
    <s v="video"/>
    <s v="https://www.facebook.com/claralucianimusique/videos/796470647216038/"/>
    <s v="&quot;Émotion ... Quand je découvre enfin le vinyle !😳❤️  j-5!!  Pour l’avoir avant tout le monde c’est toujours par ici : https://lnk.to/SainteVictoireFP (édition vinyle coloré en exclu sur Fnac.com (de toute beauté!))&quot;"/>
    <s v="Sec"/>
    <n v="1.1299999999999999E-2"/>
    <n v="452"/>
    <n v="300"/>
    <n v="40"/>
    <n v="401"/>
    <n v="11"/>
    <n v="40"/>
    <n v="23"/>
    <n v="13"/>
    <n v="29"/>
    <n v="97"/>
    <n v="3"/>
    <n v="1"/>
    <s v="D"/>
    <s v="Inf Inter"/>
    <s v="Indirecte"/>
    <s v="Oui"/>
    <x v="0"/>
    <n v="1"/>
    <n v="0"/>
    <n v="0"/>
    <n v="1"/>
    <n v="452"/>
    <s v=""/>
    <s v=""/>
    <n v="452"/>
    <n v="452"/>
    <n v="452"/>
    <n v="452"/>
    <s v=""/>
    <n v="452"/>
    <n v="452"/>
    <n v="452"/>
  </r>
  <r>
    <d v="2018-04-04T17:15:04"/>
    <s v="photo"/>
    <s v="https://www.facebook.com/375675922628848/posts/797906063739163/"/>
    <s v="&quot;BIM! 4 CLEFS DANS Télérama !!! 😍 En espérant que l’une d’entre elles ouvrira votre cœur à ce premier album!  J-2!!! 🌶🔥&quot;"/>
    <s v="Non"/>
    <n v="1.3724999999999999E-2"/>
    <n v="549"/>
    <n v="366"/>
    <n v="48"/>
    <n v="480"/>
    <n v="21"/>
    <n v="48"/>
    <n v="42"/>
    <n v="5"/>
    <n v="42"/>
    <n v="104"/>
    <n v="9"/>
    <n v="1"/>
    <s v="D"/>
    <s v="Inf Inter"/>
    <s v="Indirecte"/>
    <s v="Oui"/>
    <x v="2"/>
    <n v="0"/>
    <n v="1"/>
    <n v="0"/>
    <n v="1"/>
    <s v=""/>
    <n v="549"/>
    <s v=""/>
    <n v="549"/>
    <n v="549"/>
    <s v=""/>
    <n v="549"/>
    <n v="549"/>
    <n v="549"/>
    <n v="549"/>
    <n v="549"/>
  </r>
  <r>
    <d v="2018-04-06T00:05:00"/>
    <s v="photo"/>
    <s v="https://www.facebook.com/375675922628848/posts/798423147020788/"/>
    <s v="&quot;On y est. Mon album est sorti : https://lnk.to/SainteVictoireFP  J’espère que vous l’aimerez comme j’ai aimé le faire. Merci à toutes les merveilleuses personnes qui ont rendu possible cette histoire et surtout: mon label d’amour Initial Artist Services  Grand Musique Management  le divin triptyque SAGE  Benjamin Lebeau et Yuksek  ma soeur et Alban Claudin. À vous de le faire vivre maintenant!  (photo @nicolas_pinault)&quot;"/>
    <s v="Sec"/>
    <n v="4.3025000000000001E-2"/>
    <n v="1721"/>
    <n v="1101"/>
    <n v="179"/>
    <n v="1437"/>
    <n v="105"/>
    <n v="179"/>
    <n v="142"/>
    <n v="20"/>
    <n v="63"/>
    <n v="330"/>
    <n v="4"/>
    <n v="2"/>
    <s v="D-I"/>
    <s v="Inf Inter"/>
    <s v="Directe"/>
    <s v="Oui"/>
    <x v="0"/>
    <n v="0"/>
    <n v="1"/>
    <n v="0"/>
    <n v="1"/>
    <s v=""/>
    <n v="1721"/>
    <s v=""/>
    <n v="1721"/>
    <n v="1721"/>
    <s v=""/>
    <n v="1721"/>
    <n v="1721"/>
    <n v="1721"/>
    <n v="1721"/>
    <n v="1721"/>
  </r>
  <r>
    <d v="2018-04-06T12:54:35"/>
    <s v="video"/>
    <s v="https://www.facebook.com/375675922628848/posts/798736103656159/"/>
    <s v="&quot;NOUVELLE VIDÉO pour fêter la sortie de l’album : un tête à tête guitare voix  comme au tout début  et une chanson qui compte pour moi.   🌹🌹🌹  Ps: un grand merci à ceux qui ont déjà acheté l’album  pour les retardataires c’est ici :  https://lnk.to/SainteVictoireFP&quot;"/>
    <s v="Prim"/>
    <n v="8.9250000000000006E-3"/>
    <n v="357"/>
    <n v="205"/>
    <n v="30"/>
    <n v="291"/>
    <n v="36"/>
    <n v="30"/>
    <n v="28"/>
    <n v="2"/>
    <n v="26"/>
    <n v="85"/>
    <n v="1"/>
    <n v="0"/>
    <s v="D-I"/>
    <s v="Inf Inter"/>
    <s v="Directe"/>
    <s v="Oui"/>
    <x v="0"/>
    <n v="1"/>
    <n v="1"/>
    <n v="1"/>
    <n v="0"/>
    <n v="357"/>
    <n v="357"/>
    <n v="357"/>
    <s v=""/>
    <n v="357"/>
    <n v="357"/>
    <n v="357"/>
    <n v="357"/>
    <n v="357"/>
    <n v="357"/>
    <n v="357"/>
  </r>
  <r>
    <d v="2018-04-06T18:12:35"/>
    <s v="video"/>
    <s v="https://www.facebook.com/375675922628848/posts/798871320309304/"/>
    <s v="&quot;Quand je reprends Lana Del Rey en français pour Konbini ça donne ça: ✨  Merci pour tous vos beaux retours sur l’album  je lis tout. 👀 Pour ceux qui ne le savaient pas  il vient de sortir  vous pouvez l’écouter ici :https://lnk.to/SainteVictoireFP&quot;"/>
    <s v="Non"/>
    <n v="2.9425E-2"/>
    <n v="1177"/>
    <n v="520"/>
    <n v="103"/>
    <n v="777"/>
    <n v="297"/>
    <n v="103"/>
    <n v="75"/>
    <n v="24"/>
    <n v="80"/>
    <n v="250"/>
    <n v="7"/>
    <n v="0"/>
    <s v="D"/>
    <s v="Inf Inter"/>
    <s v="Indirecte"/>
    <s v="Oui"/>
    <x v="1"/>
    <n v="1"/>
    <n v="1"/>
    <n v="1"/>
    <n v="1"/>
    <n v="1177"/>
    <n v="1177"/>
    <n v="1177"/>
    <n v="1177"/>
    <n v="1177"/>
    <n v="1177"/>
    <n v="1177"/>
    <n v="1177"/>
    <n v="1177"/>
    <n v="1177"/>
    <n v="1177"/>
  </r>
  <r>
    <d v="2018-04-09T17:39:23"/>
    <s v="photo"/>
    <s v="https://www.facebook.com/375675922628848/posts/800241433505626/"/>
    <s v="&quot;Alerte à la Grenade! Je serai sur le plateau du Quotidien avec Yann Barthès à partir de 20h! 🕺🏻💫&quot;"/>
    <s v="Non"/>
    <n v="1.9924999999999998E-2"/>
    <n v="797"/>
    <n v="613"/>
    <n v="56"/>
    <n v="729"/>
    <n v="12"/>
    <n v="56"/>
    <n v="46"/>
    <n v="10"/>
    <n v="47"/>
    <n v="108"/>
    <n v="7"/>
    <n v="1"/>
    <s v="D"/>
    <s v="Inf"/>
    <s v="Aucune"/>
    <n v="0"/>
    <x v="0"/>
    <n v="0"/>
    <n v="0"/>
    <n v="0"/>
    <n v="1"/>
    <s v=""/>
    <s v=""/>
    <s v=""/>
    <n v="797"/>
    <s v=""/>
    <s v=""/>
    <n v="797"/>
    <s v=""/>
    <n v="797"/>
    <s v=""/>
    <n v="797"/>
  </r>
  <r>
    <d v="2018-04-10T12:49:11"/>
    <s v="photo"/>
    <s v="https://www.facebook.com/375675922628848/posts/800560660140370/"/>
    <s v="&quot;Mon album est aussi disponible sur Apple Music 💣💥   https://itunes.apple.com/fr/album/sainte-victoire/1358422128&quot;"/>
    <s v="Sec"/>
    <n v="1.1599999999999999E-2"/>
    <n v="464"/>
    <n v="384"/>
    <n v="9"/>
    <n v="442"/>
    <n v="13"/>
    <n v="9"/>
    <n v="8"/>
    <n v="0"/>
    <n v="2"/>
    <n v="57"/>
    <n v="1"/>
    <n v="0"/>
    <s v="D"/>
    <s v="Inf"/>
    <s v="Aucune"/>
    <s v="Oui"/>
    <x v="0"/>
    <n v="1"/>
    <n v="0"/>
    <n v="0"/>
    <n v="0"/>
    <n v="464"/>
    <s v=""/>
    <s v=""/>
    <s v=""/>
    <n v="464"/>
    <n v="464"/>
    <n v="464"/>
    <s v=""/>
    <s v=""/>
    <n v="464"/>
    <n v="464"/>
  </r>
  <r>
    <d v="2018-04-11T19:36:56"/>
    <s v="photo"/>
    <s v="https://www.facebook.com/375675922628848/posts/801166843413085/"/>
    <s v="&quot;COUP D’ÉTAT SOUTERRAIN! 💥🔥💥 Je suis dans le métro  j’attends vos photos!   Écoutez mon album sur  Deezer 🙌🏼:  http://www.deezer.com/fr/album/58804212&quot;"/>
    <s v="Sec"/>
    <n v="9.9749999999999995E-3"/>
    <n v="399"/>
    <n v="315"/>
    <n v="17"/>
    <n v="374"/>
    <n v="8"/>
    <n v="17"/>
    <n v="14"/>
    <n v="1"/>
    <n v="11"/>
    <n v="53"/>
    <n v="6"/>
    <n v="0"/>
    <s v="D-I"/>
    <s v="Inf Inter"/>
    <s v="Directe"/>
    <s v="Oui"/>
    <x v="0"/>
    <n v="1"/>
    <n v="0"/>
    <n v="0"/>
    <n v="1"/>
    <n v="399"/>
    <s v=""/>
    <s v=""/>
    <n v="399"/>
    <n v="399"/>
    <n v="399"/>
    <n v="399"/>
    <s v=""/>
    <n v="399"/>
    <n v="399"/>
    <n v="399"/>
  </r>
  <r>
    <d v="2018-04-17T18:37:47"/>
    <s v="photo"/>
    <s v="https://www.facebook.com/375675922628848/posts/803739193155850/"/>
    <s v="&quot;Mon concert parisien au festival Days Off est déjà complet 🙌🏼✨! Pensez à prendre vos places pour  La Gaîté Lyrique avant qu’il n’y en ait plus! 😱 Ici : https://lnk.to/claraluciani-gaitelyriqueFP  Et en tournée partout: https://lnk.to/ClaraLucianiConcertsFP  20.04.18 RENNES (35) / Festival Mythos 28.04.18 BOURGES (18) / Le 22 – Le Printemps de Bourges 10.05.18 CANNES (06) / Villa Schweppes 19.05.18 SAINT BRIEUC (22) / Art Rock 10.06.18 MONTREAL (Ca) / Les Francofolies de Montréal 17.06.18 REIMS (51) / La Magnifique Society 24.06.18 PARIS (75) / Solidays 29.06.18 SAINT PRIEST (69) / Festival Music en Ciel 07.07.18 PARIS (75) / Festival Days Off 13.07.18 LA ROCHELLE (13) / Les Francofolies de la Rochelle 15.07.18 MONTMARTIN SUR MER (50) / Chauffer dans la Noirceur 19.07.18 SPA (Be) / Les Francofolies de Spa 21.07.18 NYON (Ch) / Paleo Festival 25.07.18 PAU (65) / Eté à Pau 15.08.18 BRUXELLES (Be) / Brussel Summer Festival 26.08.18 NAMUR (Be) / Les Solidarités  ... et plus à venir!&quot;"/>
    <s v="Sec"/>
    <n v="5.1500000000000001E-3"/>
    <n v="206"/>
    <n v="134"/>
    <n v="31"/>
    <n v="167"/>
    <n v="8"/>
    <n v="31"/>
    <n v="21"/>
    <n v="7"/>
    <n v="21"/>
    <n v="28"/>
    <n v="4"/>
    <n v="1"/>
    <s v="D-I"/>
    <s v="Inf Inter"/>
    <s v="Directe"/>
    <s v="Non"/>
    <x v="0"/>
    <n v="0"/>
    <n v="1"/>
    <n v="0"/>
    <n v="1"/>
    <s v=""/>
    <n v="206"/>
    <s v=""/>
    <n v="206"/>
    <n v="206"/>
    <s v=""/>
    <n v="206"/>
    <n v="206"/>
    <n v="206"/>
    <n v="206"/>
    <n v="206"/>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
  <r>
    <d v="2018-09-09T09:40:02"/>
    <s v="photo"/>
    <s v="https://www.facebook.com/494682777252843/posts/1810054159049025/"/>
    <s v="&quot;Le premier scénario que j’ai écrit  pour mon deuxième clip “MOJO” dans lequel plusieurs objets de Studio Claire Laffut apparaissent.  C’est la première fois que j’ajoute des peintures / meubles / objets dans ma musique✨Nombreux sont ceux qui m’y ont encouragé et ils se reconnaîtront. Merci aux Bardos qui m’ont aidé à le réaliser 🍀 Amour pour eux.  #mojotenvaspas  Sortie du single le vendredi 14 Septembre  Sortie du clip le lundi 17 Septembre !&quot;"/>
    <s v="Non"/>
    <n v="2.2571428571428572E-2"/>
    <n v="158"/>
    <n v="122"/>
    <n v="4"/>
    <n v="143"/>
    <n v="10"/>
    <n v="5"/>
    <n v="3"/>
    <n v="1"/>
    <n v="0"/>
    <n v="21"/>
    <n v="0"/>
    <n v="0"/>
    <s v="D"/>
    <s v="Inf"/>
    <s v="Aucune"/>
    <s v="Non"/>
    <x v="0"/>
    <n v="0"/>
    <n v="0"/>
    <n v="1"/>
    <n v="1"/>
    <s v=""/>
    <s v=""/>
    <n v="158"/>
    <n v="158"/>
    <n v="158"/>
    <n v="158"/>
    <n v="158"/>
    <n v="158"/>
    <n v="158"/>
  </r>
  <r>
    <d v="2018-09-09T19:15:31"/>
    <s v="photo"/>
    <s v="https://www.facebook.com/494682777252843/posts/1810558765665231/"/>
    <s v="&quot;Je t’en supplie Mojo t’en vas pas 💔 (Sortie dans 5 jours 🙈 #mojotenvaspas  Picture by @the_bardos )&quot;"/>
    <s v="Non"/>
    <n v="3.2571428571428571E-2"/>
    <n v="228"/>
    <n v="192"/>
    <n v="2"/>
    <n v="220"/>
    <n v="5"/>
    <n v="3"/>
    <n v="1"/>
    <n v="1"/>
    <n v="2"/>
    <n v="27"/>
    <n v="1"/>
    <n v="0"/>
    <s v="D"/>
    <s v="Inf"/>
    <s v="Aucune"/>
    <s v="Non"/>
    <x v="1"/>
    <n v="0"/>
    <n v="0"/>
    <n v="1"/>
    <n v="1"/>
    <s v=""/>
    <s v=""/>
    <n v="228"/>
    <n v="228"/>
    <n v="228"/>
    <n v="228"/>
    <n v="228"/>
    <n v="228"/>
    <n v="228"/>
  </r>
  <r>
    <d v="2018-09-13T09:41:08"/>
    <s v="video"/>
    <s v="https://www.facebook.com/clairelaffut/videos/2171348872892753/"/>
    <s v="&quot;MOJO  Mon nouveau  bébé arrivera à minuit cette nuit et le clip lundi 17 !!! 🙈Vous pouvez pré-télécharger le son en streaming (Spotify  Deezer) dès maintenant en cliquant sur le lien http://po.st/PreSaveMojo 🔥&quot;"/>
    <s v="Sec"/>
    <n v="3.7571428571428568E-2"/>
    <n v="263"/>
    <n v="184"/>
    <n v="12"/>
    <n v="226"/>
    <n v="24"/>
    <n v="13"/>
    <n v="8"/>
    <n v="4"/>
    <n v="4"/>
    <n v="42"/>
    <n v="0"/>
    <n v="0"/>
    <s v="D"/>
    <s v="Inf Inter"/>
    <s v="Indirecte"/>
    <s v="Non"/>
    <x v="1"/>
    <n v="1"/>
    <n v="1"/>
    <n v="1"/>
    <n v="1"/>
    <n v="263"/>
    <n v="263"/>
    <n v="263"/>
    <n v="263"/>
    <n v="263"/>
    <n v="263"/>
    <n v="263"/>
    <n v="263"/>
    <n v="263"/>
  </r>
  <r>
    <d v="2018-09-13T21:58:02"/>
    <s v="video"/>
    <s v="https://www.facebook.com/clairelaffut/videos/234234937248143/"/>
    <s v="&quot;MOJO is out now! https://ClaireLaffut.lnk.to/Mojo&quot;"/>
    <s v="Sec"/>
    <n v="8.9999999999999993E-3"/>
    <n v="63"/>
    <n v="43"/>
    <n v="0"/>
    <n v="52"/>
    <n v="11"/>
    <n v="0"/>
    <n v="0"/>
    <n v="0"/>
    <n v="0"/>
    <n v="9"/>
    <n v="0"/>
    <n v="0"/>
    <s v="D"/>
    <s v="Inf"/>
    <s v="Aucune"/>
    <s v="Non"/>
    <x v="0"/>
    <n v="0"/>
    <n v="0"/>
    <n v="1"/>
    <n v="1"/>
    <s v=""/>
    <s v=""/>
    <n v="63"/>
    <n v="63"/>
    <n v="63"/>
    <n v="63"/>
    <n v="63"/>
    <n v="63"/>
    <n v="63"/>
  </r>
  <r>
    <d v="2018-09-14T11:01:10"/>
    <s v="photo"/>
    <s v="https://www.facebook.com/494682777252843/posts/1815706035150504/"/>
    <s v="&quot;It’s out ! My second baby is here !!!! Listen to it and tell me what u think ❤️ https://clairelaffut.lnk.to/Mojo&quot;"/>
    <s v="Sec"/>
    <n v="4.4714285714285713E-2"/>
    <n v="313"/>
    <n v="223"/>
    <n v="15"/>
    <n v="281"/>
    <n v="10"/>
    <n v="22"/>
    <n v="10"/>
    <n v="5"/>
    <n v="4"/>
    <n v="57"/>
    <n v="1"/>
    <n v="0"/>
    <s v="D-I"/>
    <s v="Inf Inter"/>
    <s v="Directe"/>
    <s v="Non"/>
    <x v="2"/>
    <n v="1"/>
    <n v="1"/>
    <n v="1"/>
    <n v="1"/>
    <n v="313"/>
    <n v="313"/>
    <n v="313"/>
    <n v="313"/>
    <n v="313"/>
    <n v="313"/>
    <n v="313"/>
    <n v="313"/>
    <n v="313"/>
  </r>
  <r>
    <d v="2018-09-15T18:18:30"/>
    <s v="photo"/>
    <s v="https://www.facebook.com/494682777252843/posts/1817269734994134/"/>
    <s v="&quot;MOJO is out now ❤️ https://ClaireLaffut.lnk.to/Mojo  Merci Spotify 🤙🏻 MOJO en une de la playlist Exception Française: spoti.fi/ExceptionFr  📷 Michelle Du Xuan&quot;"/>
    <s v="Sec"/>
    <n v="2.9000000000000001E-2"/>
    <n v="203"/>
    <n v="152"/>
    <n v="6"/>
    <n v="185"/>
    <n v="12"/>
    <n v="6"/>
    <n v="5"/>
    <n v="1"/>
    <n v="1"/>
    <n v="33"/>
    <n v="0"/>
    <n v="0"/>
    <s v="D"/>
    <s v="Inf"/>
    <s v="Aucune"/>
    <s v="Non"/>
    <x v="3"/>
    <n v="0"/>
    <n v="0"/>
    <n v="1"/>
    <n v="1"/>
    <s v=""/>
    <s v=""/>
    <n v="203"/>
    <n v="203"/>
    <n v="203"/>
    <n v="203"/>
    <n v="203"/>
    <n v="203"/>
    <n v="203"/>
  </r>
  <r>
    <d v="2018-09-20T16:27:04"/>
    <s v="photo"/>
    <s v="https://www.facebook.com/494682777252843/posts/1822568697797571/"/>
    <s v="&quot;Qui habite dans une de ces villes ? J’arriiiiiive ! Parfois en en première partie de Her ou de Charlotte Cardin 🧚🏻‍♀️ parfois tout seule. Voilà  j’ai hâte rencontrer vos petites têtes ❤️   Premier concert headline belge : https://www.botanique.be/fr/activite/claire-laffut-151118   Premier concert headline parisien ; http://www.pointephemere.org/event/claire-laffut-rJ41AVt_7  See you 💚💛🧡&quot;"/>
    <s v="Sec"/>
    <n v="3.6285714285714282E-2"/>
    <n v="254"/>
    <n v="173"/>
    <n v="27"/>
    <n v="205"/>
    <n v="22"/>
    <n v="27"/>
    <n v="19"/>
    <n v="8"/>
    <n v="8"/>
    <n v="29"/>
    <n v="3"/>
    <n v="0"/>
    <s v="D-Q"/>
    <s v="Inf Inter"/>
    <s v="Indirecte"/>
    <s v="Oui"/>
    <x v="1"/>
    <n v="0"/>
    <n v="1"/>
    <n v="0"/>
    <n v="1"/>
    <s v=""/>
    <n v="254"/>
    <s v=""/>
    <n v="254"/>
    <s v=""/>
    <n v="254"/>
    <n v="254"/>
    <n v="254"/>
    <n v="254"/>
  </r>
  <r>
    <d v="2018-09-22T15:42:26"/>
    <s v="photo"/>
    <s v="https://www.facebook.com/494682777252843/posts/1824844107570030/"/>
    <s v="&quot;Je parle serpent depuis mes 6 ans 🤭 Photo de Michelle Du Xuan&quot;"/>
    <s v="Non"/>
    <n v="5.1857142857142859E-2"/>
    <n v="363"/>
    <n v="305"/>
    <n v="9"/>
    <n v="348"/>
    <n v="6"/>
    <n v="9"/>
    <n v="9"/>
    <n v="0"/>
    <n v="0"/>
    <n v="34"/>
    <n v="9"/>
    <n v="0"/>
    <s v="D"/>
    <s v="Inf"/>
    <s v="Aucune"/>
    <s v="Non"/>
    <x v="0"/>
    <n v="0"/>
    <n v="0"/>
    <n v="0"/>
    <n v="1"/>
    <s v=""/>
    <s v=""/>
    <s v=""/>
    <n v="363"/>
    <s v=""/>
    <s v=""/>
    <n v="363"/>
    <n v="363"/>
    <n v="363"/>
  </r>
  <r>
    <d v="2018-09-22T15:46:17"/>
    <s v="photo"/>
    <s v="https://www.facebook.com/494682777252843/posts/1824847974236310/"/>
    <s v="&quot;Claire Laffut updated their profile picture.&quot;"/>
    <s v="Non"/>
    <n v="2.0857142857142859E-2"/>
    <n v="146"/>
    <n v="111"/>
    <n v="1"/>
    <n v="139"/>
    <n v="6"/>
    <n v="1"/>
    <n v="1"/>
    <n v="0"/>
    <n v="0"/>
    <n v="28"/>
    <n v="0"/>
    <n v="0"/>
    <s v="D"/>
    <s v="Inf"/>
    <s v="Aucune"/>
    <s v="Oui"/>
    <x v="1"/>
    <n v="0"/>
    <n v="0"/>
    <n v="1"/>
    <n v="1"/>
    <s v=""/>
    <s v=""/>
    <n v="146"/>
    <n v="146"/>
    <n v="146"/>
    <n v="146"/>
    <n v="146"/>
    <n v="146"/>
    <n v="146"/>
  </r>
  <r>
    <d v="2018-09-24T19:43:23"/>
    <s v="photo"/>
    <s v="https://www.facebook.com/494682777252843/posts/1827373267317114/"/>
    <s v="&quot;Vice ✨ jtm   https://www.vice.com/fr/partners/vicexrayban/claire-laffut-la-fille-aux-mille-et-une-vies&quot;"/>
    <s v="Sec"/>
    <n v="4.7285714285714285E-2"/>
    <n v="331"/>
    <n v="271"/>
    <n v="27"/>
    <n v="300"/>
    <n v="4"/>
    <n v="27"/>
    <n v="8"/>
    <n v="19"/>
    <n v="22"/>
    <n v="29"/>
    <n v="0"/>
    <n v="0"/>
    <s v="D"/>
    <s v="Inf"/>
    <s v="Aucune"/>
    <s v="Non"/>
    <x v="3"/>
    <n v="0"/>
    <n v="0"/>
    <n v="0"/>
    <n v="1"/>
    <s v=""/>
    <s v=""/>
    <s v=""/>
    <n v="331"/>
    <s v=""/>
    <s v=""/>
    <n v="331"/>
    <n v="331"/>
    <n v="331"/>
  </r>
  <r>
    <d v="2018-10-02T15:40:54"/>
    <s v="photo"/>
    <s v="https://www.facebook.com/494682777252843/posts/1835979173123190/"/>
    <s v="&quot;Claire Laffut updated their cover photo.&quot;"/>
    <s v="Non"/>
    <n v="5.0000000000000001E-3"/>
    <n v="35"/>
    <n v="30"/>
    <n v="1"/>
    <n v="32"/>
    <n v="2"/>
    <n v="1"/>
    <n v="1"/>
    <n v="0"/>
    <n v="0"/>
    <n v="2"/>
    <n v="0"/>
    <n v="0"/>
    <s v="D"/>
    <s v="Inf"/>
    <s v="Aucune"/>
    <s v="Oui"/>
    <x v="1"/>
    <n v="0"/>
    <n v="0"/>
    <n v="0"/>
    <n v="1"/>
    <s v=""/>
    <s v=""/>
    <s v=""/>
    <n v="35"/>
    <s v=""/>
    <s v=""/>
    <n v="35"/>
    <n v="35"/>
    <n v="35"/>
  </r>
  <r>
    <d v="2018-10-04T18:00:18"/>
    <s v="photo"/>
    <s v="https://www.facebook.com/494682777252843/posts/1838447262876381/"/>
    <s v="&quot;Good girl CHANEL&quot;"/>
    <s v="Non"/>
    <n v="5.0142857142857142E-2"/>
    <n v="351"/>
    <n v="276"/>
    <n v="6"/>
    <n v="329"/>
    <n v="14"/>
    <n v="8"/>
    <n v="6"/>
    <n v="0"/>
    <n v="3"/>
    <n v="50"/>
    <n v="2"/>
    <n v="0"/>
    <s v="D"/>
    <s v="Inf"/>
    <s v="Aucune"/>
    <s v="Non"/>
    <x v="3"/>
    <n v="0"/>
    <n v="0"/>
    <n v="0"/>
    <n v="1"/>
    <s v=""/>
    <s v=""/>
    <s v=""/>
    <n v="351"/>
    <s v=""/>
    <s v=""/>
    <n v="351"/>
    <n v="351"/>
    <n v="351"/>
  </r>
  <r>
    <d v="2018-10-08T22:59:12"/>
    <s v="video"/>
    <s v="https://www.facebook.com/494682777252843/posts/1843732205681220/"/>
    <s v="&quot;Paris  je joue pour vous le 14 décembre 2018 au Point Éphémère 💗 Toutes les chansons de mon album ! Les tickets sont déjà disponible : http://bit.ly/CLAIRELAFFUTPARIS ✨ Trop hâte ! 🍤🍤🍤&quot;"/>
    <s v="Sec"/>
    <n v="1.9714285714285715E-2"/>
    <n v="138"/>
    <n v="103"/>
    <n v="12"/>
    <n v="115"/>
    <n v="11"/>
    <n v="12"/>
    <n v="8"/>
    <n v="4"/>
    <n v="1"/>
    <n v="11"/>
    <n v="1"/>
    <n v="0"/>
    <s v="D"/>
    <s v="Inf Inter"/>
    <s v="Aucune"/>
    <s v="Oui"/>
    <x v="1"/>
    <n v="1"/>
    <n v="1"/>
    <n v="0"/>
    <n v="1"/>
    <n v="138"/>
    <n v="138"/>
    <s v=""/>
    <n v="138"/>
    <n v="138"/>
    <n v="138"/>
    <n v="138"/>
    <n v="138"/>
    <n v="138"/>
  </r>
  <r>
    <d v="2018-10-16T19:01:51"/>
    <s v="photo"/>
    <s v="https://www.facebook.com/494682777252843/posts/1853194281401679/"/>
    <s v="&quot;Merci Deezer de m avoir sélectionnée parmi vos artistes chéris &lt;3  #DeezerNext  https://DeezerFR.lnk.to/ClaireLaffutDeezerNext&quot;"/>
    <s v="Sec"/>
    <n v="2.6285714285714287E-2"/>
    <n v="184"/>
    <n v="151"/>
    <n v="6"/>
    <n v="176"/>
    <n v="2"/>
    <n v="6"/>
    <n v="6"/>
    <n v="0"/>
    <n v="1"/>
    <n v="25"/>
    <n v="0"/>
    <n v="0"/>
    <s v="D"/>
    <s v="Inf"/>
    <s v="Aucune"/>
    <s v="Non"/>
    <x v="3"/>
    <n v="0"/>
    <n v="0"/>
    <n v="0"/>
    <n v="1"/>
    <s v=""/>
    <s v=""/>
    <s v=""/>
    <n v="184"/>
    <s v=""/>
    <s v=""/>
    <n v="184"/>
    <n v="184"/>
    <n v="184"/>
  </r>
  <r>
    <d v="2018-10-25T10:01:58"/>
    <s v="photo"/>
    <s v="https://www.facebook.com/494682777252843/posts/1863724263682014/"/>
    <s v="&quot;En première partie de Her à Toulouse hier soir ! Merci au public et merci au Bikini ❤️ Direction Nîmes ce soir 🔥&quot;"/>
    <s v="Sec"/>
    <n v="2.9857142857142856E-2"/>
    <n v="209"/>
    <n v="188"/>
    <n v="0"/>
    <n v="207"/>
    <n v="2"/>
    <n v="0"/>
    <n v="0"/>
    <n v="0"/>
    <n v="0"/>
    <n v="19"/>
    <n v="0"/>
    <n v="0"/>
    <s v="D"/>
    <s v="Inf Inter"/>
    <s v="Aucune"/>
    <s v="Non"/>
    <x v="2"/>
    <n v="0"/>
    <n v="1"/>
    <n v="0"/>
    <n v="0"/>
    <s v=""/>
    <n v="209"/>
    <s v=""/>
    <s v=""/>
    <s v=""/>
    <n v="209"/>
    <n v="209"/>
    <s v=""/>
    <n v="209"/>
  </r>
  <r>
    <d v="2018-10-29T20:42:55"/>
    <s v="photo"/>
    <s v="https://www.facebook.com/494682777252843/posts/1870251303029310/"/>
    <s v="&quot;Dans le playlist Futurs Hits de Deezer wouai wouai Ecoutez là ici :) https://www.deezer.com/fr/playlist/1602108955&quot;"/>
    <s v="Sec"/>
    <n v="2.5285714285714286E-2"/>
    <n v="177"/>
    <n v="150"/>
    <n v="2"/>
    <n v="172"/>
    <n v="3"/>
    <n v="2"/>
    <n v="2"/>
    <n v="0"/>
    <n v="1"/>
    <n v="22"/>
    <n v="0"/>
    <n v="0"/>
    <s v="D-I"/>
    <s v="Inf Inter"/>
    <s v="Directe"/>
    <s v="Non"/>
    <x v="2"/>
    <n v="0"/>
    <n v="1"/>
    <n v="0"/>
    <n v="1"/>
    <s v=""/>
    <n v="177"/>
    <s v=""/>
    <n v="177"/>
    <s v=""/>
    <n v="177"/>
    <n v="177"/>
    <n v="177"/>
    <n v="177"/>
  </r>
  <r>
    <d v="2018-11-07T18:04:37"/>
    <s v="video"/>
    <s v="https://www.facebook.com/494682777252843/posts/1883440298377077/"/>
    <s v="&quot; La Fessée  sortie ce vendredi 9 novembre - Mojo EP ❤️ Pre-save : po.st/PreSaveEPMojo 💯  #MojoEP&quot;"/>
    <s v="Sec"/>
    <n v="3.2571428571428571E-2"/>
    <n v="228"/>
    <n v="156"/>
    <n v="26"/>
    <n v="186"/>
    <n v="16"/>
    <n v="26"/>
    <n v="20"/>
    <n v="6"/>
    <n v="9"/>
    <n v="30"/>
    <n v="0"/>
    <n v="0"/>
    <s v="D"/>
    <s v="Inf"/>
    <s v="Aucune"/>
    <s v="Oui"/>
    <x v="1"/>
    <n v="0"/>
    <n v="0"/>
    <n v="1"/>
    <n v="1"/>
    <s v=""/>
    <s v=""/>
    <n v="228"/>
    <n v="228"/>
    <n v="228"/>
    <n v="228"/>
    <n v="228"/>
    <n v="228"/>
    <n v="228"/>
  </r>
  <r>
    <d v="2018-11-09T00:09:05"/>
    <s v="photo"/>
    <s v="https://www.facebook.com/494682777252843/posts/1884946758226431/"/>
    <s v="&quot;OUT NOW! https://clairelaffut.lnk.to/MojoEP&quot;"/>
    <s v="Sec"/>
    <n v="2.0857142857142859E-2"/>
    <n v="146"/>
    <n v="107"/>
    <n v="7"/>
    <n v="135"/>
    <n v="4"/>
    <n v="7"/>
    <n v="6"/>
    <n v="1"/>
    <n v="1"/>
    <n v="28"/>
    <n v="0"/>
    <n v="0"/>
    <s v="D"/>
    <s v="Inf"/>
    <s v="Aucune"/>
    <s v="Oui"/>
    <x v="1"/>
    <n v="0"/>
    <n v="0"/>
    <n v="0"/>
    <n v="1"/>
    <s v=""/>
    <s v=""/>
    <s v=""/>
    <n v="146"/>
    <s v=""/>
    <s v=""/>
    <n v="146"/>
    <n v="146"/>
    <n v="146"/>
  </r>
  <r>
    <d v="2018-11-09T13:36:35"/>
    <s v="video"/>
    <s v="https://www.facebook.com/494682777252843/posts/1885607321493708/"/>
    <s v="&quot; MOJO  EP OUT NOW — https://clairelaffut.lnk.to/MojoEP   La Fessée  un titre que j’ai écrit dans ma chambre  en rentrant un soir énervée d’être un peu trop naïve  gentille  manipulable... ? 😡 Il est sur mon EP  Mojo  disponible depuis ce matin ✨ L’histoire d’une fille continue... Après la quête de la vérité... Comment gérer les mensonges 😂 Savourez mes skills en animation 😂  15 Novembre - Botanique  Bruxelles — bit.ly/TicketsClaireLaffut 14 Décembre - Point Éphémère  Paris — bit.ly/CLAIRELAFFUTPARIS&quot;"/>
    <s v="Sec"/>
    <n v="3.6999999999999998E-2"/>
    <n v="259"/>
    <n v="176"/>
    <n v="13"/>
    <n v="224"/>
    <n v="22"/>
    <n v="13"/>
    <n v="10"/>
    <n v="3"/>
    <n v="0"/>
    <n v="47"/>
    <n v="0"/>
    <n v="1"/>
    <s v="D-I"/>
    <s v="Inf Inter"/>
    <s v="Directe"/>
    <s v="Oui"/>
    <x v="1"/>
    <n v="0"/>
    <n v="1"/>
    <n v="1"/>
    <n v="1"/>
    <s v=""/>
    <n v="259"/>
    <n v="259"/>
    <n v="259"/>
    <n v="259"/>
    <n v="259"/>
    <n v="259"/>
    <n v="259"/>
    <n v="259"/>
  </r>
  <r>
    <d v="2018-11-20T20:00:21"/>
    <s v="photo"/>
    <s v="https://www.facebook.com/494682777252843/posts/1899740046747102/"/>
    <s v="&quot;Merci pour ce concert sold out au Botanique 🙏🏻 Jeudi soir a été magique pour moi. Dur de me remettre du Jalousy 😂  Je jouerai aux Nuits Botanique le 2 mai : Jeanne Added - Claire Laffut • Les Nuits 2019 La flûte vous remercie  Photos de Vrtikal  Outfit de LĒO&quot;"/>
    <s v="Non"/>
    <n v="4.2999999999999997E-2"/>
    <n v="301"/>
    <n v="246"/>
    <n v="14"/>
    <n v="281"/>
    <n v="5"/>
    <n v="15"/>
    <n v="12"/>
    <n v="2"/>
    <n v="8"/>
    <n v="34"/>
    <n v="1"/>
    <n v="0"/>
    <s v="D"/>
    <s v="Inf"/>
    <s v="Aucune"/>
    <s v="Non"/>
    <x v="1"/>
    <n v="0"/>
    <n v="1"/>
    <n v="0"/>
    <n v="1"/>
    <s v=""/>
    <n v="301"/>
    <s v=""/>
    <n v="301"/>
    <s v=""/>
    <n v="301"/>
    <n v="301"/>
    <n v="301"/>
    <n v="301"/>
  </r>
  <r>
    <d v="2018-11-21T10:57:07"/>
    <s v="photo"/>
    <s v="https://www.facebook.com/494682777252843/posts/1900321240022316/"/>
    <s v="&quot;Hier soir au Stereolux de Nantes pour Charlotte Cardin ❤️ photos par Patandpatate&quot;"/>
    <s v="Non"/>
    <n v="2.5714285714285714E-2"/>
    <n v="180"/>
    <n v="149"/>
    <n v="3"/>
    <n v="174"/>
    <n v="3"/>
    <n v="3"/>
    <n v="3"/>
    <n v="0"/>
    <n v="0"/>
    <n v="25"/>
    <n v="0"/>
    <n v="0"/>
    <s v="D"/>
    <s v="Inf"/>
    <s v="Aucune"/>
    <s v="Non"/>
    <x v="0"/>
    <n v="0"/>
    <n v="0"/>
    <n v="1"/>
    <n v="0"/>
    <s v=""/>
    <s v=""/>
    <n v="180"/>
    <s v=""/>
    <n v="180"/>
    <n v="180"/>
    <s v=""/>
    <n v="180"/>
    <n v="180"/>
  </r>
  <r>
    <d v="2018-11-23T13:15:07"/>
    <s v="photo"/>
    <s v="https://www.facebook.com/494682777252843/posts/1902944639759976/"/>
    <s v="&quot;(Petit passage dans C à vous sur France 5 ce soir à 19h00 ✨)&quot;"/>
    <s v="Non"/>
    <n v="5.7142857142857141E-2"/>
    <n v="400"/>
    <n v="313"/>
    <n v="15"/>
    <n v="373"/>
    <n v="12"/>
    <n v="15"/>
    <n v="13"/>
    <n v="2"/>
    <n v="4"/>
    <n v="55"/>
    <n v="5"/>
    <n v="0"/>
    <s v="D"/>
    <s v="Inf"/>
    <s v="Aucune"/>
    <s v="Non"/>
    <x v="1"/>
    <n v="0"/>
    <n v="0"/>
    <n v="0"/>
    <n v="1"/>
    <s v=""/>
    <s v=""/>
    <s v=""/>
    <n v="400"/>
    <s v=""/>
    <s v=""/>
    <n v="400"/>
    <n v="400"/>
    <n v="4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CB8CC5-AF41-4FFE-A607-5DA64720ED25}" name="Tableau croisé dynamique1" cacheId="47"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8">
  <location ref="A3:B8" firstHeaderRow="1" firstDataRow="1" firstDataCol="1"/>
  <pivotFields count="38">
    <pivotField numFmtId="22" showAll="0"/>
    <pivotField showAll="0"/>
    <pivotField showAll="0"/>
    <pivotField showAll="0"/>
    <pivotField showAll="0"/>
    <pivotField dataField="1" numFmtId="10" showAll="0"/>
    <pivotField numFmtId="166" showAll="0"/>
    <pivotField numFmtId="166" showAll="0"/>
    <pivotField numFmtId="166" showAll="0"/>
    <pivotField numFmtId="166" showAll="0"/>
    <pivotField numFmtId="166" showAll="0"/>
    <pivotField numFmtId="166" showAll="0"/>
    <pivotField numFmtId="166" showAll="0"/>
    <pivotField numFmtId="166" showAll="0"/>
    <pivotField numFmtId="166" showAll="0"/>
    <pivotField numFmtId="166" showAll="0"/>
    <pivotField numFmtId="166" showAll="0"/>
    <pivotField numFmtId="166" showAll="0"/>
    <pivotField showAll="0"/>
    <pivotField showAll="0"/>
    <pivotField showAll="0"/>
    <pivotField showAll="0"/>
    <pivotField axis="axisRow" showAll="0">
      <items count="9">
        <item x="1"/>
        <item x="0"/>
        <item m="1" x="6"/>
        <item m="1" x="7"/>
        <item x="2"/>
        <item m="1" x="5"/>
        <item m="1"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5">
    <i>
      <x/>
    </i>
    <i>
      <x v="1"/>
    </i>
    <i>
      <x v="4"/>
    </i>
    <i>
      <x v="7"/>
    </i>
    <i t="grand">
      <x/>
    </i>
  </rowItems>
  <colItems count="1">
    <i/>
  </colItems>
  <dataFields count="1">
    <dataField name="Moyenne de tx_engag" fld="5" subtotal="average" baseField="22" baseItem="0" numFmtId="168"/>
  </dataFields>
  <chartFormats count="1">
    <chartFormat chart="7"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7E11F48-74CD-474F-84D1-E88E14DAA442}" name="Tableau croisé dynamique2" cacheId="50"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2">
  <location ref="A3:B7" firstHeaderRow="1" firstDataRow="1" firstDataCol="1"/>
  <pivotFields count="38">
    <pivotField numFmtId="22" showAll="0"/>
    <pivotField showAll="0"/>
    <pivotField showAll="0"/>
    <pivotField showAll="0"/>
    <pivotField showAll="0"/>
    <pivotField dataField="1"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1"/>
        <item m="1" x="5"/>
        <item x="2"/>
        <item m="1" x="4"/>
        <item m="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4">
    <i>
      <x/>
    </i>
    <i>
      <x v="1"/>
    </i>
    <i>
      <x v="3"/>
    </i>
    <i t="grand">
      <x/>
    </i>
  </rowItems>
  <colItems count="1">
    <i/>
  </colItems>
  <dataFields count="1">
    <dataField name="Moyenne de tx_engag" fld="5" subtotal="average" baseField="22" baseItem="0" numFmtId="168"/>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F2C9084-F2A1-4484-BB33-9391879343E0}" name="Tableau croisé dynamique3" cacheId="53" applyNumberFormats="0" applyBorderFormats="0" applyFontFormats="0" applyPatternFormats="0" applyAlignmentFormats="0" applyWidthHeightFormats="1" dataCaption="Valeurs" updatedVersion="6" minRefreshableVersion="3" useAutoFormatting="1" itemPrintTitles="1" createdVersion="6" indent="0" outline="1" outlineData="1" multipleFieldFilters="0" chartFormat="2">
  <location ref="A3:B8" firstHeaderRow="1" firstDataRow="1" firstDataCol="1"/>
  <pivotFields count="36">
    <pivotField numFmtId="170" showAll="0"/>
    <pivotField showAll="0"/>
    <pivotField showAll="0"/>
    <pivotField showAll="0"/>
    <pivotField showAll="0"/>
    <pivotField dataField="1" numFmtId="10"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1"/>
        <item x="0"/>
        <item m="1" x="4"/>
        <item m="1" x="6"/>
        <item x="3"/>
        <item m="1" x="5"/>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2"/>
  </rowFields>
  <rowItems count="5">
    <i>
      <x/>
    </i>
    <i>
      <x v="1"/>
    </i>
    <i>
      <x v="4"/>
    </i>
    <i>
      <x v="6"/>
    </i>
    <i t="grand">
      <x/>
    </i>
  </rowItems>
  <colItems count="1">
    <i/>
  </colItems>
  <dataFields count="1">
    <dataField name="Moyenne de tx_engag" fld="5" subtotal="average" baseField="22" baseItem="4" numFmtId="168"/>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B8EF7-6F24-4EA5-B9E7-E1A6D2981C69}">
  <dimension ref="A1:AL57"/>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75"/>
  <cols>
    <col min="1" max="1" width="17" bestFit="1" customWidth="1"/>
    <col min="2" max="2" width="5.875" bestFit="1" customWidth="1"/>
    <col min="4" max="4" width="14" customWidth="1"/>
    <col min="5" max="5" width="6.875" bestFit="1" customWidth="1"/>
    <col min="6" max="6" width="10.125" bestFit="1" customWidth="1"/>
    <col min="7" max="8" width="9.875" bestFit="1" customWidth="1"/>
    <col min="9" max="9" width="8.125" bestFit="1" customWidth="1"/>
    <col min="10" max="10" width="9.875" bestFit="1" customWidth="1"/>
    <col min="11" max="11" width="7.875" bestFit="1" customWidth="1"/>
    <col min="12" max="12" width="8.875" customWidth="1"/>
    <col min="13" max="13" width="12.125" customWidth="1"/>
    <col min="14" max="14" width="12.375" customWidth="1"/>
    <col min="15" max="15" width="11.25" customWidth="1"/>
    <col min="16" max="16" width="10.125" customWidth="1"/>
    <col min="17" max="17" width="10.5" customWidth="1"/>
    <col min="18" max="18" width="10.75" customWidth="1"/>
    <col min="19" max="19" width="4.25" style="2" customWidth="1"/>
    <col min="20" max="20" width="9.875" style="15" bestFit="1" customWidth="1"/>
    <col min="21" max="21" width="9.125" style="15" bestFit="1" customWidth="1"/>
    <col min="22" max="22" width="6.5" bestFit="1" customWidth="1"/>
    <col min="23" max="23" width="11.75" customWidth="1"/>
    <col min="24" max="27" width="3.75" customWidth="1"/>
    <col min="28" max="30" width="4.875" bestFit="1" customWidth="1"/>
    <col min="31" max="31" width="7.875" bestFit="1" customWidth="1"/>
    <col min="32" max="37" width="4.875" bestFit="1" customWidth="1"/>
    <col min="38" max="38" width="13.125" bestFit="1" customWidth="1"/>
  </cols>
  <sheetData>
    <row r="1" spans="1:38" s="86" customFormat="1">
      <c r="A1" s="85" t="s">
        <v>132</v>
      </c>
      <c r="B1" s="85" t="s">
        <v>0</v>
      </c>
      <c r="C1" s="85" t="s">
        <v>1</v>
      </c>
      <c r="D1" s="85" t="s">
        <v>141</v>
      </c>
      <c r="E1" s="85" t="s">
        <v>224</v>
      </c>
      <c r="F1" s="87" t="s">
        <v>203</v>
      </c>
      <c r="G1" s="85" t="s">
        <v>134</v>
      </c>
      <c r="H1" s="85" t="s">
        <v>131</v>
      </c>
      <c r="I1" s="85" t="s">
        <v>137</v>
      </c>
      <c r="J1" s="85" t="s">
        <v>133</v>
      </c>
      <c r="K1" s="85" t="s">
        <v>139</v>
      </c>
      <c r="L1" s="85" t="s">
        <v>140</v>
      </c>
      <c r="M1" s="85" t="s">
        <v>135</v>
      </c>
      <c r="N1" s="85" t="s">
        <v>136</v>
      </c>
      <c r="O1" s="85" t="s">
        <v>138</v>
      </c>
      <c r="P1" s="85" t="s">
        <v>2</v>
      </c>
      <c r="Q1" s="85" t="s">
        <v>3</v>
      </c>
      <c r="R1" s="85" t="s">
        <v>4</v>
      </c>
      <c r="S1" s="81" t="s">
        <v>147</v>
      </c>
      <c r="T1" s="81" t="s">
        <v>148</v>
      </c>
      <c r="U1" s="81" t="s">
        <v>271</v>
      </c>
      <c r="V1" s="82" t="s">
        <v>211</v>
      </c>
      <c r="W1" s="81" t="s">
        <v>217</v>
      </c>
      <c r="X1" s="81" t="s">
        <v>229</v>
      </c>
      <c r="Y1" s="81" t="s">
        <v>230</v>
      </c>
      <c r="Z1" s="81" t="s">
        <v>231</v>
      </c>
      <c r="AA1" s="81" t="s">
        <v>228</v>
      </c>
      <c r="AB1" s="81" t="s">
        <v>227</v>
      </c>
      <c r="AC1" s="81" t="s">
        <v>232</v>
      </c>
      <c r="AD1" s="81" t="s">
        <v>233</v>
      </c>
      <c r="AE1" s="81" t="s">
        <v>260</v>
      </c>
      <c r="AF1" s="81" t="s">
        <v>234</v>
      </c>
      <c r="AG1" s="81" t="s">
        <v>235</v>
      </c>
      <c r="AH1" s="81" t="s">
        <v>236</v>
      </c>
      <c r="AI1" s="81" t="s">
        <v>237</v>
      </c>
      <c r="AJ1" s="81" t="s">
        <v>238</v>
      </c>
      <c r="AK1" s="81" t="s">
        <v>239</v>
      </c>
      <c r="AL1" s="81" t="s">
        <v>240</v>
      </c>
    </row>
    <row r="2" spans="1:38">
      <c r="A2" s="4">
        <v>43330.611377314817</v>
      </c>
      <c r="B2" s="3" t="s">
        <v>5</v>
      </c>
      <c r="C2" s="3" t="s">
        <v>7</v>
      </c>
      <c r="D2" s="3" t="s">
        <v>8</v>
      </c>
      <c r="E2" s="3" t="s">
        <v>213</v>
      </c>
      <c r="F2" s="31">
        <f t="shared" ref="F2:F20" si="0">+G2/$D$22</f>
        <v>7.4218749999999997E-3</v>
      </c>
      <c r="G2" s="47">
        <f>+SUM(I2,J2,K2)</f>
        <v>950</v>
      </c>
      <c r="H2" s="47">
        <v>675</v>
      </c>
      <c r="I2" s="47">
        <v>37</v>
      </c>
      <c r="J2" s="47">
        <v>851</v>
      </c>
      <c r="K2" s="47">
        <v>62</v>
      </c>
      <c r="L2" s="47">
        <v>55</v>
      </c>
      <c r="M2" s="47">
        <v>29</v>
      </c>
      <c r="N2" s="47">
        <v>8</v>
      </c>
      <c r="O2" s="47">
        <v>7</v>
      </c>
      <c r="P2" s="47">
        <v>172</v>
      </c>
      <c r="Q2" s="47">
        <v>1</v>
      </c>
      <c r="R2" s="47">
        <v>3</v>
      </c>
      <c r="S2" s="14" t="str">
        <f>Angele_msg!H2</f>
        <v>D</v>
      </c>
      <c r="T2" s="16" t="str">
        <f>Angele_msg!I2</f>
        <v>Inf</v>
      </c>
      <c r="U2" s="16" t="str">
        <f>Angele_msg!J2</f>
        <v>Aucune</v>
      </c>
      <c r="V2" s="16" t="str">
        <f>Angele_msg!K2</f>
        <v>Non</v>
      </c>
      <c r="W2" s="11" t="str">
        <f>Angele_msg!G2</f>
        <v>Contenu</v>
      </c>
      <c r="X2" s="49">
        <v>0</v>
      </c>
      <c r="Y2" s="49">
        <v>0</v>
      </c>
      <c r="Z2" s="49">
        <v>1</v>
      </c>
      <c r="AA2" s="49">
        <v>1</v>
      </c>
      <c r="AB2" s="54" t="str">
        <f>IF($G2*X2=0,"",$G2*X2)</f>
        <v/>
      </c>
      <c r="AC2" s="54" t="str">
        <f t="shared" ref="AC2:AE20" si="1">IF($G2*Y2=0,"",$G2*Y2)</f>
        <v/>
      </c>
      <c r="AD2" s="54">
        <f t="shared" si="1"/>
        <v>950</v>
      </c>
      <c r="AE2" s="54">
        <f t="shared" si="1"/>
        <v>950</v>
      </c>
      <c r="AF2" s="54" t="str">
        <f t="shared" ref="AF2:AF20" si="2">+IF(SUM(X2,Y2)=0,"",$G2)</f>
        <v/>
      </c>
      <c r="AG2" s="54">
        <f t="shared" ref="AG2:AG20" si="3">+IF(SUM(X2,Z2)=0,"",$G2)</f>
        <v>950</v>
      </c>
      <c r="AH2" s="54">
        <f t="shared" ref="AH2:AH20" si="4">+IF(SUM(X2,AA2)=0,"",$G2)</f>
        <v>950</v>
      </c>
      <c r="AI2" s="54">
        <f t="shared" ref="AI2:AI20" si="5">+IF(SUM(Y2,Z2)=0,"",$G2)</f>
        <v>950</v>
      </c>
      <c r="AJ2" s="54">
        <f t="shared" ref="AJ2:AJ20" si="6">+IF(SUM(X2,Y2,Z2)=0,"",$G2)</f>
        <v>950</v>
      </c>
      <c r="AK2" s="54">
        <f t="shared" ref="AK2:AK20" si="7">+IF(SUM(Y2,Z2,AA2)=0,"",$G2)</f>
        <v>950</v>
      </c>
      <c r="AL2" s="54">
        <f>+IF(SUM(X2,Y2,AA2)=0,"",$G2)</f>
        <v>950</v>
      </c>
    </row>
    <row r="3" spans="1:38">
      <c r="A3" s="4">
        <v>43343.791527777779</v>
      </c>
      <c r="B3" s="3" t="s">
        <v>6</v>
      </c>
      <c r="C3" s="3" t="s">
        <v>9</v>
      </c>
      <c r="D3" s="3" t="s">
        <v>10</v>
      </c>
      <c r="E3" s="3" t="s">
        <v>216</v>
      </c>
      <c r="F3" s="31">
        <f t="shared" si="0"/>
        <v>1.9109375000000001E-2</v>
      </c>
      <c r="G3" s="47">
        <v>2446</v>
      </c>
      <c r="H3" s="47">
        <v>1685</v>
      </c>
      <c r="I3" s="47">
        <v>123</v>
      </c>
      <c r="J3" s="47">
        <v>2169</v>
      </c>
      <c r="K3" s="47">
        <v>106</v>
      </c>
      <c r="L3" s="47">
        <v>171</v>
      </c>
      <c r="M3" s="47">
        <v>80</v>
      </c>
      <c r="N3" s="47">
        <v>43</v>
      </c>
      <c r="O3" s="47">
        <v>36</v>
      </c>
      <c r="P3" s="47">
        <v>469</v>
      </c>
      <c r="Q3" s="47">
        <v>4</v>
      </c>
      <c r="R3" s="47">
        <v>11</v>
      </c>
      <c r="S3" s="14" t="str">
        <f>Angele_msg!H3</f>
        <v>D</v>
      </c>
      <c r="T3" s="16" t="str">
        <f>Angele_msg!I3</f>
        <v>Inf Inter</v>
      </c>
      <c r="U3" s="16" t="str">
        <f>Angele_msg!J3</f>
        <v>Aucune</v>
      </c>
      <c r="V3" s="16" t="str">
        <f>Angele_msg!K3</f>
        <v>Oui</v>
      </c>
      <c r="W3" s="11" t="str">
        <f>Angele_msg!G3</f>
        <v>Annonce</v>
      </c>
      <c r="X3" s="49">
        <v>1</v>
      </c>
      <c r="Y3" s="49">
        <v>1</v>
      </c>
      <c r="Z3" s="49">
        <v>0</v>
      </c>
      <c r="AA3" s="49">
        <v>1</v>
      </c>
      <c r="AB3" s="54">
        <f t="shared" ref="AB3:AB20" si="8">IF($G3*X3=0,"",$G3*X3)</f>
        <v>2446</v>
      </c>
      <c r="AC3" s="54">
        <f t="shared" si="1"/>
        <v>2446</v>
      </c>
      <c r="AD3" s="54" t="str">
        <f t="shared" si="1"/>
        <v/>
      </c>
      <c r="AE3" s="54">
        <f t="shared" si="1"/>
        <v>2446</v>
      </c>
      <c r="AF3" s="54">
        <f t="shared" si="2"/>
        <v>2446</v>
      </c>
      <c r="AG3" s="54">
        <f t="shared" si="3"/>
        <v>2446</v>
      </c>
      <c r="AH3" s="54">
        <f t="shared" si="4"/>
        <v>2446</v>
      </c>
      <c r="AI3" s="54">
        <f t="shared" si="5"/>
        <v>2446</v>
      </c>
      <c r="AJ3" s="54">
        <f t="shared" si="6"/>
        <v>2446</v>
      </c>
      <c r="AK3" s="54">
        <f t="shared" si="7"/>
        <v>2446</v>
      </c>
      <c r="AL3" s="54">
        <f t="shared" ref="AL3:AL20" si="9">+IF(SUM(X3,Y3,AA3)=0,"",$G3)</f>
        <v>2446</v>
      </c>
    </row>
    <row r="4" spans="1:38">
      <c r="A4" s="4">
        <v>43345.859849537039</v>
      </c>
      <c r="B4" s="3" t="s">
        <v>5</v>
      </c>
      <c r="C4" s="3" t="s">
        <v>11</v>
      </c>
      <c r="D4" s="3" t="s">
        <v>12</v>
      </c>
      <c r="E4" s="3" t="s">
        <v>216</v>
      </c>
      <c r="F4" s="31">
        <f t="shared" si="0"/>
        <v>1.22265625E-2</v>
      </c>
      <c r="G4" s="47">
        <v>1565</v>
      </c>
      <c r="H4" s="47">
        <v>1063</v>
      </c>
      <c r="I4" s="47">
        <v>43</v>
      </c>
      <c r="J4" s="47">
        <v>1429</v>
      </c>
      <c r="K4" s="47">
        <v>86</v>
      </c>
      <c r="L4" s="47">
        <v>50</v>
      </c>
      <c r="M4" s="47">
        <v>29</v>
      </c>
      <c r="N4" s="47">
        <v>14</v>
      </c>
      <c r="O4" s="47">
        <v>10</v>
      </c>
      <c r="P4" s="47">
        <v>355</v>
      </c>
      <c r="Q4" s="47">
        <v>9</v>
      </c>
      <c r="R4" s="47">
        <v>2</v>
      </c>
      <c r="S4" s="14" t="str">
        <f>Angele_msg!H4</f>
        <v>D</v>
      </c>
      <c r="T4" s="16" t="str">
        <f>Angele_msg!I4</f>
        <v>Inf Inter</v>
      </c>
      <c r="U4" s="16" t="str">
        <f>Angele_msg!J4</f>
        <v>Indirecte</v>
      </c>
      <c r="V4" s="16" t="str">
        <f>Angele_msg!K4</f>
        <v>Oui</v>
      </c>
      <c r="W4" s="11" t="str">
        <f>Angele_msg!G4</f>
        <v>Annonce</v>
      </c>
      <c r="X4" s="49">
        <v>1</v>
      </c>
      <c r="Y4" s="49">
        <v>1</v>
      </c>
      <c r="Z4" s="49">
        <v>1</v>
      </c>
      <c r="AA4" s="49">
        <v>1</v>
      </c>
      <c r="AB4" s="54">
        <f t="shared" si="8"/>
        <v>1565</v>
      </c>
      <c r="AC4" s="54">
        <f t="shared" si="1"/>
        <v>1565</v>
      </c>
      <c r="AD4" s="54">
        <f t="shared" si="1"/>
        <v>1565</v>
      </c>
      <c r="AE4" s="54">
        <f t="shared" si="1"/>
        <v>1565</v>
      </c>
      <c r="AF4" s="54">
        <f t="shared" si="2"/>
        <v>1565</v>
      </c>
      <c r="AG4" s="54">
        <f t="shared" si="3"/>
        <v>1565</v>
      </c>
      <c r="AH4" s="54">
        <f t="shared" si="4"/>
        <v>1565</v>
      </c>
      <c r="AI4" s="54">
        <f t="shared" si="5"/>
        <v>1565</v>
      </c>
      <c r="AJ4" s="54">
        <f t="shared" si="6"/>
        <v>1565</v>
      </c>
      <c r="AK4" s="54">
        <f t="shared" si="7"/>
        <v>1565</v>
      </c>
      <c r="AL4" s="54">
        <f t="shared" si="9"/>
        <v>1565</v>
      </c>
    </row>
    <row r="5" spans="1:38">
      <c r="A5" s="4">
        <v>43355.722858796296</v>
      </c>
      <c r="B5" s="3" t="s">
        <v>5</v>
      </c>
      <c r="C5" s="3" t="s">
        <v>13</v>
      </c>
      <c r="D5" s="3" t="s">
        <v>144</v>
      </c>
      <c r="E5" s="3" t="s">
        <v>213</v>
      </c>
      <c r="F5" s="31">
        <f t="shared" si="0"/>
        <v>1.26640625E-2</v>
      </c>
      <c r="G5" s="47">
        <v>1621</v>
      </c>
      <c r="H5" s="47">
        <v>1183</v>
      </c>
      <c r="I5" s="47">
        <v>79</v>
      </c>
      <c r="J5" s="47">
        <v>1482</v>
      </c>
      <c r="K5" s="47">
        <v>47</v>
      </c>
      <c r="L5" s="47">
        <v>92</v>
      </c>
      <c r="M5" s="47">
        <v>56</v>
      </c>
      <c r="N5" s="47">
        <v>23</v>
      </c>
      <c r="O5" s="47">
        <v>38</v>
      </c>
      <c r="P5" s="47">
        <v>281</v>
      </c>
      <c r="Q5" s="47">
        <v>0</v>
      </c>
      <c r="R5" s="47">
        <v>18</v>
      </c>
      <c r="S5" s="14" t="str">
        <f>Angele_msg!H5</f>
        <v>D</v>
      </c>
      <c r="T5" s="16" t="str">
        <f>Angele_msg!I5</f>
        <v>Inf</v>
      </c>
      <c r="U5" s="16" t="str">
        <f>Angele_msg!J5</f>
        <v>Aucune</v>
      </c>
      <c r="V5" s="16" t="str">
        <f>Angele_msg!K5</f>
        <v>Non</v>
      </c>
      <c r="W5" s="11" t="str">
        <f>Angele_msg!G5</f>
        <v>Contenu</v>
      </c>
      <c r="X5" s="49">
        <v>0</v>
      </c>
      <c r="Y5" s="49">
        <v>0</v>
      </c>
      <c r="Z5" s="49">
        <v>0</v>
      </c>
      <c r="AA5" s="49">
        <v>1</v>
      </c>
      <c r="AB5" s="54" t="str">
        <f t="shared" si="8"/>
        <v/>
      </c>
      <c r="AC5" s="54" t="str">
        <f t="shared" si="1"/>
        <v/>
      </c>
      <c r="AD5" s="54" t="str">
        <f t="shared" si="1"/>
        <v/>
      </c>
      <c r="AE5" s="54">
        <f t="shared" si="1"/>
        <v>1621</v>
      </c>
      <c r="AF5" s="54" t="str">
        <f t="shared" si="2"/>
        <v/>
      </c>
      <c r="AG5" s="54" t="str">
        <f t="shared" si="3"/>
        <v/>
      </c>
      <c r="AH5" s="54">
        <f t="shared" si="4"/>
        <v>1621</v>
      </c>
      <c r="AI5" s="54" t="str">
        <f t="shared" si="5"/>
        <v/>
      </c>
      <c r="AJ5" s="54" t="str">
        <f t="shared" si="6"/>
        <v/>
      </c>
      <c r="AK5" s="54">
        <f t="shared" si="7"/>
        <v>1621</v>
      </c>
      <c r="AL5" s="54">
        <f t="shared" si="9"/>
        <v>1621</v>
      </c>
    </row>
    <row r="6" spans="1:38">
      <c r="A6" s="4">
        <v>43355.875023148146</v>
      </c>
      <c r="B6" s="3" t="s">
        <v>6</v>
      </c>
      <c r="C6" s="3" t="s">
        <v>14</v>
      </c>
      <c r="D6" s="3" t="s">
        <v>15</v>
      </c>
      <c r="E6" s="3" t="s">
        <v>216</v>
      </c>
      <c r="F6" s="31">
        <f t="shared" si="0"/>
        <v>1.0562500000000001E-2</v>
      </c>
      <c r="G6" s="47">
        <v>1352</v>
      </c>
      <c r="H6" s="47">
        <v>804</v>
      </c>
      <c r="I6" s="47">
        <v>222</v>
      </c>
      <c r="J6" s="47">
        <v>989</v>
      </c>
      <c r="K6" s="47">
        <v>17</v>
      </c>
      <c r="L6" s="47">
        <v>346</v>
      </c>
      <c r="M6" s="47">
        <v>110</v>
      </c>
      <c r="N6" s="47">
        <v>112</v>
      </c>
      <c r="O6" s="47">
        <v>59</v>
      </c>
      <c r="P6" s="47">
        <v>165</v>
      </c>
      <c r="Q6" s="47">
        <v>12</v>
      </c>
      <c r="R6" s="47">
        <v>4</v>
      </c>
      <c r="S6" s="14" t="str">
        <f>Angele_msg!H6</f>
        <v>D</v>
      </c>
      <c r="T6" s="16" t="str">
        <f>Angele_msg!I6</f>
        <v>Inf Inter</v>
      </c>
      <c r="U6" s="16" t="str">
        <f>Angele_msg!J6</f>
        <v>Indirecte</v>
      </c>
      <c r="V6" s="16" t="str">
        <f>Angele_msg!K6</f>
        <v>Oui</v>
      </c>
      <c r="W6" s="11" t="str">
        <f>Angele_msg!G6</f>
        <v>Annonce</v>
      </c>
      <c r="X6" s="49">
        <v>1</v>
      </c>
      <c r="Y6" s="49">
        <v>1</v>
      </c>
      <c r="Z6" s="49">
        <v>0</v>
      </c>
      <c r="AA6" s="49">
        <v>1</v>
      </c>
      <c r="AB6" s="54">
        <f t="shared" si="8"/>
        <v>1352</v>
      </c>
      <c r="AC6" s="54">
        <f t="shared" si="1"/>
        <v>1352</v>
      </c>
      <c r="AD6" s="54" t="str">
        <f t="shared" si="1"/>
        <v/>
      </c>
      <c r="AE6" s="54">
        <f t="shared" si="1"/>
        <v>1352</v>
      </c>
      <c r="AF6" s="54">
        <f t="shared" si="2"/>
        <v>1352</v>
      </c>
      <c r="AG6" s="54">
        <f t="shared" si="3"/>
        <v>1352</v>
      </c>
      <c r="AH6" s="54">
        <f t="shared" si="4"/>
        <v>1352</v>
      </c>
      <c r="AI6" s="54">
        <f t="shared" si="5"/>
        <v>1352</v>
      </c>
      <c r="AJ6" s="54">
        <f t="shared" si="6"/>
        <v>1352</v>
      </c>
      <c r="AK6" s="54">
        <f t="shared" si="7"/>
        <v>1352</v>
      </c>
      <c r="AL6" s="54">
        <f t="shared" si="9"/>
        <v>1352</v>
      </c>
    </row>
    <row r="7" spans="1:38">
      <c r="A7" s="4">
        <v>43362.923738425925</v>
      </c>
      <c r="B7" s="3" t="s">
        <v>6</v>
      </c>
      <c r="C7" s="3" t="s">
        <v>16</v>
      </c>
      <c r="D7" s="3" t="s">
        <v>17</v>
      </c>
      <c r="E7" s="3" t="s">
        <v>213</v>
      </c>
      <c r="F7" s="31">
        <f t="shared" si="0"/>
        <v>9.3749999999999997E-3</v>
      </c>
      <c r="G7" s="47">
        <v>1200</v>
      </c>
      <c r="H7" s="47">
        <v>845</v>
      </c>
      <c r="I7" s="47">
        <v>122</v>
      </c>
      <c r="J7" s="47">
        <v>1062</v>
      </c>
      <c r="K7" s="47">
        <v>9</v>
      </c>
      <c r="L7" s="47">
        <v>129</v>
      </c>
      <c r="M7" s="47">
        <v>73</v>
      </c>
      <c r="N7" s="47">
        <v>49</v>
      </c>
      <c r="O7" s="47">
        <v>30</v>
      </c>
      <c r="P7" s="47">
        <v>198</v>
      </c>
      <c r="Q7" s="47">
        <v>18</v>
      </c>
      <c r="R7" s="47">
        <v>0</v>
      </c>
      <c r="S7" s="14" t="str">
        <f>Angele_msg!H7</f>
        <v>D</v>
      </c>
      <c r="T7" s="16" t="str">
        <f>Angele_msg!I7</f>
        <v>Inf</v>
      </c>
      <c r="U7" s="16" t="str">
        <f>Angele_msg!J7</f>
        <v>Aucune</v>
      </c>
      <c r="V7" s="16" t="str">
        <f>Angele_msg!K7</f>
        <v>Non</v>
      </c>
      <c r="W7" s="11" t="str">
        <f>Angele_msg!G7</f>
        <v>Annonce</v>
      </c>
      <c r="X7" s="49">
        <v>0</v>
      </c>
      <c r="Y7" s="49">
        <v>0</v>
      </c>
      <c r="Z7" s="49">
        <v>1</v>
      </c>
      <c r="AA7" s="49">
        <v>1</v>
      </c>
      <c r="AB7" s="54" t="str">
        <f t="shared" si="8"/>
        <v/>
      </c>
      <c r="AC7" s="54" t="str">
        <f t="shared" si="1"/>
        <v/>
      </c>
      <c r="AD7" s="54">
        <f t="shared" si="1"/>
        <v>1200</v>
      </c>
      <c r="AE7" s="54">
        <f t="shared" si="1"/>
        <v>1200</v>
      </c>
      <c r="AF7" s="54" t="str">
        <f t="shared" si="2"/>
        <v/>
      </c>
      <c r="AG7" s="54">
        <f t="shared" si="3"/>
        <v>1200</v>
      </c>
      <c r="AH7" s="54">
        <f t="shared" si="4"/>
        <v>1200</v>
      </c>
      <c r="AI7" s="54">
        <f t="shared" si="5"/>
        <v>1200</v>
      </c>
      <c r="AJ7" s="54">
        <f t="shared" si="6"/>
        <v>1200</v>
      </c>
      <c r="AK7" s="54">
        <f t="shared" si="7"/>
        <v>1200</v>
      </c>
      <c r="AL7" s="54">
        <f t="shared" si="9"/>
        <v>1200</v>
      </c>
    </row>
    <row r="8" spans="1:38">
      <c r="A8" s="4">
        <v>43363.710046296299</v>
      </c>
      <c r="B8" s="3" t="s">
        <v>5</v>
      </c>
      <c r="C8" s="3" t="s">
        <v>18</v>
      </c>
      <c r="D8" s="3" t="s">
        <v>19</v>
      </c>
      <c r="E8" s="3" t="s">
        <v>216</v>
      </c>
      <c r="F8" s="31">
        <f t="shared" si="0"/>
        <v>1.5296875E-2</v>
      </c>
      <c r="G8" s="47">
        <v>1958</v>
      </c>
      <c r="H8" s="47">
        <v>1177</v>
      </c>
      <c r="I8" s="47">
        <v>179</v>
      </c>
      <c r="J8" s="47">
        <v>1637</v>
      </c>
      <c r="K8" s="47">
        <v>133</v>
      </c>
      <c r="L8" s="47">
        <v>188</v>
      </c>
      <c r="M8" s="47">
        <v>102</v>
      </c>
      <c r="N8" s="47">
        <v>77</v>
      </c>
      <c r="O8" s="47">
        <v>51</v>
      </c>
      <c r="P8" s="47">
        <v>454</v>
      </c>
      <c r="Q8" s="47">
        <v>6</v>
      </c>
      <c r="R8" s="47">
        <v>0</v>
      </c>
      <c r="S8" s="14" t="str">
        <f>Angele_msg!H8</f>
        <v>D</v>
      </c>
      <c r="T8" s="16" t="str">
        <f>Angele_msg!I8</f>
        <v>Inf Inter</v>
      </c>
      <c r="U8" s="16" t="str">
        <f>Angele_msg!J8</f>
        <v>Indirecte</v>
      </c>
      <c r="V8" s="16" t="str">
        <f>Angele_msg!K8</f>
        <v>Oui</v>
      </c>
      <c r="W8" s="11" t="str">
        <f>Angele_msg!$G$8</f>
        <v>Contenu</v>
      </c>
      <c r="X8" s="49">
        <v>1</v>
      </c>
      <c r="Y8" s="49">
        <v>1</v>
      </c>
      <c r="Z8" s="49">
        <v>1</v>
      </c>
      <c r="AA8" s="49">
        <v>1</v>
      </c>
      <c r="AB8" s="54">
        <f t="shared" si="8"/>
        <v>1958</v>
      </c>
      <c r="AC8" s="54">
        <f t="shared" si="1"/>
        <v>1958</v>
      </c>
      <c r="AD8" s="54">
        <f t="shared" si="1"/>
        <v>1958</v>
      </c>
      <c r="AE8" s="54">
        <f t="shared" si="1"/>
        <v>1958</v>
      </c>
      <c r="AF8" s="54">
        <f t="shared" si="2"/>
        <v>1958</v>
      </c>
      <c r="AG8" s="54">
        <f t="shared" si="3"/>
        <v>1958</v>
      </c>
      <c r="AH8" s="54">
        <f t="shared" si="4"/>
        <v>1958</v>
      </c>
      <c r="AI8" s="54">
        <f t="shared" si="5"/>
        <v>1958</v>
      </c>
      <c r="AJ8" s="54">
        <f t="shared" si="6"/>
        <v>1958</v>
      </c>
      <c r="AK8" s="54">
        <f t="shared" si="7"/>
        <v>1958</v>
      </c>
      <c r="AL8" s="54">
        <f t="shared" si="9"/>
        <v>1958</v>
      </c>
    </row>
    <row r="9" spans="1:38">
      <c r="A9" s="4">
        <v>43364.66034722222</v>
      </c>
      <c r="B9" s="3" t="s">
        <v>5</v>
      </c>
      <c r="C9" s="3" t="s">
        <v>20</v>
      </c>
      <c r="D9" s="3" t="s">
        <v>21</v>
      </c>
      <c r="E9" s="7" t="s">
        <v>215</v>
      </c>
      <c r="F9" s="31">
        <f t="shared" si="0"/>
        <v>1.6953124999999999E-2</v>
      </c>
      <c r="G9" s="47">
        <v>2170</v>
      </c>
      <c r="H9" s="47">
        <v>1689</v>
      </c>
      <c r="I9" s="47">
        <v>32</v>
      </c>
      <c r="J9" s="47">
        <v>2078</v>
      </c>
      <c r="K9" s="47">
        <v>59</v>
      </c>
      <c r="L9" s="47">
        <v>33</v>
      </c>
      <c r="M9" s="47">
        <v>22</v>
      </c>
      <c r="N9" s="47">
        <v>10</v>
      </c>
      <c r="O9" s="47">
        <v>11</v>
      </c>
      <c r="P9" s="47">
        <v>386</v>
      </c>
      <c r="Q9" s="47">
        <v>2</v>
      </c>
      <c r="R9" s="47">
        <v>0</v>
      </c>
      <c r="S9" s="14" t="str">
        <f>Angele_msg!H9</f>
        <v>D</v>
      </c>
      <c r="T9" s="16" t="str">
        <f>Angele_msg!I9</f>
        <v>Inf</v>
      </c>
      <c r="U9" s="16" t="str">
        <f>Angele_msg!J9</f>
        <v>Aucune</v>
      </c>
      <c r="V9" s="16" t="str">
        <f>Angele_msg!K9</f>
        <v>Non</v>
      </c>
      <c r="W9" s="11" t="str">
        <f>Angele_msg!G9</f>
        <v>Presse</v>
      </c>
      <c r="X9" s="49">
        <v>0</v>
      </c>
      <c r="Y9" s="49">
        <v>0</v>
      </c>
      <c r="Z9" s="49">
        <v>1</v>
      </c>
      <c r="AA9" s="49">
        <v>1</v>
      </c>
      <c r="AB9" s="54" t="str">
        <f t="shared" si="8"/>
        <v/>
      </c>
      <c r="AC9" s="54" t="str">
        <f t="shared" si="1"/>
        <v/>
      </c>
      <c r="AD9" s="54">
        <f t="shared" si="1"/>
        <v>2170</v>
      </c>
      <c r="AE9" s="54">
        <f t="shared" si="1"/>
        <v>2170</v>
      </c>
      <c r="AF9" s="54" t="str">
        <f t="shared" si="2"/>
        <v/>
      </c>
      <c r="AG9" s="54">
        <f t="shared" si="3"/>
        <v>2170</v>
      </c>
      <c r="AH9" s="54">
        <f t="shared" si="4"/>
        <v>2170</v>
      </c>
      <c r="AI9" s="54">
        <f t="shared" si="5"/>
        <v>2170</v>
      </c>
      <c r="AJ9" s="54">
        <f t="shared" si="6"/>
        <v>2170</v>
      </c>
      <c r="AK9" s="54">
        <f t="shared" si="7"/>
        <v>2170</v>
      </c>
      <c r="AL9" s="54">
        <f t="shared" si="9"/>
        <v>2170</v>
      </c>
    </row>
    <row r="10" spans="1:38">
      <c r="A10" s="4">
        <v>43364.661365740743</v>
      </c>
      <c r="B10" s="3" t="s">
        <v>6</v>
      </c>
      <c r="C10" s="3" t="s">
        <v>22</v>
      </c>
      <c r="D10" s="3" t="s">
        <v>21</v>
      </c>
      <c r="E10" s="7" t="s">
        <v>215</v>
      </c>
      <c r="F10" s="31">
        <f t="shared" si="0"/>
        <v>8.6562500000000007E-3</v>
      </c>
      <c r="G10" s="47">
        <v>1108</v>
      </c>
      <c r="H10" s="47">
        <v>875</v>
      </c>
      <c r="I10" s="47">
        <v>16</v>
      </c>
      <c r="J10" s="47">
        <v>1078</v>
      </c>
      <c r="K10" s="47">
        <v>13</v>
      </c>
      <c r="L10" s="47">
        <v>17</v>
      </c>
      <c r="M10" s="47">
        <v>11</v>
      </c>
      <c r="N10" s="47">
        <v>5</v>
      </c>
      <c r="O10" s="47">
        <v>1</v>
      </c>
      <c r="P10" s="47">
        <v>196</v>
      </c>
      <c r="Q10" s="47">
        <v>7</v>
      </c>
      <c r="R10" s="47">
        <v>0</v>
      </c>
      <c r="S10" s="14" t="str">
        <f>Angele_msg!H10</f>
        <v>D</v>
      </c>
      <c r="T10" s="16" t="str">
        <f>Angele_msg!I10</f>
        <v>Inf</v>
      </c>
      <c r="U10" s="16" t="str">
        <f>Angele_msg!J10</f>
        <v>Aucune</v>
      </c>
      <c r="V10" s="16" t="str">
        <f>Angele_msg!K10</f>
        <v>Non</v>
      </c>
      <c r="W10" s="11" t="str">
        <f>Angele_msg!G10</f>
        <v>Presse</v>
      </c>
      <c r="X10" s="49">
        <v>0</v>
      </c>
      <c r="Y10" s="49">
        <v>0</v>
      </c>
      <c r="Z10" s="49">
        <v>1</v>
      </c>
      <c r="AA10" s="49">
        <v>1</v>
      </c>
      <c r="AB10" s="54" t="str">
        <f t="shared" si="8"/>
        <v/>
      </c>
      <c r="AC10" s="54" t="str">
        <f t="shared" si="1"/>
        <v/>
      </c>
      <c r="AD10" s="54">
        <f t="shared" si="1"/>
        <v>1108</v>
      </c>
      <c r="AE10" s="54">
        <f t="shared" si="1"/>
        <v>1108</v>
      </c>
      <c r="AF10" s="54" t="str">
        <f t="shared" si="2"/>
        <v/>
      </c>
      <c r="AG10" s="54">
        <f t="shared" si="3"/>
        <v>1108</v>
      </c>
      <c r="AH10" s="54">
        <f t="shared" si="4"/>
        <v>1108</v>
      </c>
      <c r="AI10" s="54">
        <f t="shared" si="5"/>
        <v>1108</v>
      </c>
      <c r="AJ10" s="54">
        <f t="shared" si="6"/>
        <v>1108</v>
      </c>
      <c r="AK10" s="54">
        <f t="shared" si="7"/>
        <v>1108</v>
      </c>
      <c r="AL10" s="54">
        <f t="shared" si="9"/>
        <v>1108</v>
      </c>
    </row>
    <row r="11" spans="1:38">
      <c r="A11" s="4">
        <v>43364.684189814812</v>
      </c>
      <c r="B11" s="3" t="s">
        <v>5</v>
      </c>
      <c r="C11" s="3" t="s">
        <v>23</v>
      </c>
      <c r="D11" s="3" t="s">
        <v>21</v>
      </c>
      <c r="E11" s="7" t="s">
        <v>215</v>
      </c>
      <c r="F11" s="31">
        <f t="shared" si="0"/>
        <v>4.4921874999999997E-3</v>
      </c>
      <c r="G11" s="47">
        <v>575</v>
      </c>
      <c r="H11" s="47">
        <v>436</v>
      </c>
      <c r="I11" s="47">
        <v>4</v>
      </c>
      <c r="J11" s="47">
        <v>556</v>
      </c>
      <c r="K11" s="47">
        <v>15</v>
      </c>
      <c r="L11" s="47">
        <v>4</v>
      </c>
      <c r="M11" s="47">
        <v>4</v>
      </c>
      <c r="N11" s="47">
        <v>0</v>
      </c>
      <c r="O11" s="47">
        <v>0</v>
      </c>
      <c r="P11" s="47">
        <v>118</v>
      </c>
      <c r="Q11" s="47">
        <v>2</v>
      </c>
      <c r="R11" s="47">
        <v>0</v>
      </c>
      <c r="S11" s="14" t="str">
        <f>Angele_msg!H11</f>
        <v>D</v>
      </c>
      <c r="T11" s="16" t="str">
        <f>Angele_msg!I11</f>
        <v>Inf</v>
      </c>
      <c r="U11" s="16" t="str">
        <f>Angele_msg!J11</f>
        <v>Aucune</v>
      </c>
      <c r="V11" s="16" t="str">
        <f>Angele_msg!K11</f>
        <v>Non</v>
      </c>
      <c r="W11" s="11" t="str">
        <f>Angele_msg!G11</f>
        <v>Presse</v>
      </c>
      <c r="X11" s="49">
        <v>0</v>
      </c>
      <c r="Y11" s="49">
        <v>0</v>
      </c>
      <c r="Z11" s="49">
        <v>1</v>
      </c>
      <c r="AA11" s="49">
        <v>1</v>
      </c>
      <c r="AB11" s="54" t="str">
        <f t="shared" si="8"/>
        <v/>
      </c>
      <c r="AC11" s="54" t="str">
        <f t="shared" si="1"/>
        <v/>
      </c>
      <c r="AD11" s="54">
        <f t="shared" si="1"/>
        <v>575</v>
      </c>
      <c r="AE11" s="54">
        <f t="shared" si="1"/>
        <v>575</v>
      </c>
      <c r="AF11" s="54" t="str">
        <f t="shared" si="2"/>
        <v/>
      </c>
      <c r="AG11" s="54">
        <f t="shared" si="3"/>
        <v>575</v>
      </c>
      <c r="AH11" s="54">
        <f t="shared" si="4"/>
        <v>575</v>
      </c>
      <c r="AI11" s="54">
        <f t="shared" si="5"/>
        <v>575</v>
      </c>
      <c r="AJ11" s="54">
        <f t="shared" si="6"/>
        <v>575</v>
      </c>
      <c r="AK11" s="54">
        <f t="shared" si="7"/>
        <v>575</v>
      </c>
      <c r="AL11" s="54">
        <f t="shared" si="9"/>
        <v>575</v>
      </c>
    </row>
    <row r="12" spans="1:38">
      <c r="A12" s="4">
        <v>43364.684953703705</v>
      </c>
      <c r="B12" s="3" t="s">
        <v>5</v>
      </c>
      <c r="C12" s="3" t="s">
        <v>24</v>
      </c>
      <c r="D12" s="3" t="s">
        <v>21</v>
      </c>
      <c r="E12" s="7" t="s">
        <v>215</v>
      </c>
      <c r="F12" s="31">
        <f t="shared" si="0"/>
        <v>4.3828125000000004E-3</v>
      </c>
      <c r="G12" s="47">
        <v>561</v>
      </c>
      <c r="H12" s="47">
        <v>460</v>
      </c>
      <c r="I12" s="47">
        <v>9</v>
      </c>
      <c r="J12" s="47">
        <v>545</v>
      </c>
      <c r="K12" s="47">
        <v>7</v>
      </c>
      <c r="L12" s="47">
        <v>9</v>
      </c>
      <c r="M12" s="47">
        <v>7</v>
      </c>
      <c r="N12" s="47">
        <v>2</v>
      </c>
      <c r="O12" s="47">
        <v>4</v>
      </c>
      <c r="P12" s="47">
        <v>84</v>
      </c>
      <c r="Q12" s="47">
        <v>1</v>
      </c>
      <c r="R12" s="47">
        <v>0</v>
      </c>
      <c r="S12" s="14" t="str">
        <f>Angele_msg!H12</f>
        <v>D</v>
      </c>
      <c r="T12" s="16" t="str">
        <f>Angele_msg!I12</f>
        <v>Inf</v>
      </c>
      <c r="U12" s="16" t="str">
        <f>Angele_msg!J12</f>
        <v>Aucune</v>
      </c>
      <c r="V12" s="16" t="str">
        <f>Angele_msg!K12</f>
        <v>Non</v>
      </c>
      <c r="W12" s="11" t="str">
        <f>Angele_msg!G12</f>
        <v>Presse</v>
      </c>
      <c r="X12" s="49">
        <v>0</v>
      </c>
      <c r="Y12" s="49">
        <v>0</v>
      </c>
      <c r="Z12" s="49">
        <v>1</v>
      </c>
      <c r="AA12" s="49">
        <v>1</v>
      </c>
      <c r="AB12" s="54" t="str">
        <f t="shared" si="8"/>
        <v/>
      </c>
      <c r="AC12" s="54" t="str">
        <f t="shared" si="1"/>
        <v/>
      </c>
      <c r="AD12" s="54">
        <f t="shared" si="1"/>
        <v>561</v>
      </c>
      <c r="AE12" s="54">
        <f t="shared" si="1"/>
        <v>561</v>
      </c>
      <c r="AF12" s="54" t="str">
        <f t="shared" si="2"/>
        <v/>
      </c>
      <c r="AG12" s="54">
        <f t="shared" si="3"/>
        <v>561</v>
      </c>
      <c r="AH12" s="54">
        <f t="shared" si="4"/>
        <v>561</v>
      </c>
      <c r="AI12" s="54">
        <f t="shared" si="5"/>
        <v>561</v>
      </c>
      <c r="AJ12" s="54">
        <f t="shared" si="6"/>
        <v>561</v>
      </c>
      <c r="AK12" s="54">
        <f t="shared" si="7"/>
        <v>561</v>
      </c>
      <c r="AL12" s="54">
        <f t="shared" si="9"/>
        <v>561</v>
      </c>
    </row>
    <row r="13" spans="1:38">
      <c r="A13" s="4">
        <v>43364.765370370369</v>
      </c>
      <c r="B13" s="3" t="s">
        <v>6</v>
      </c>
      <c r="C13" s="3" t="s">
        <v>25</v>
      </c>
      <c r="D13" s="3" t="s">
        <v>26</v>
      </c>
      <c r="E13" s="3" t="s">
        <v>216</v>
      </c>
      <c r="F13" s="31">
        <f t="shared" si="0"/>
        <v>3.8671875E-3</v>
      </c>
      <c r="G13" s="47">
        <v>495</v>
      </c>
      <c r="H13" s="47">
        <v>393</v>
      </c>
      <c r="I13" s="47">
        <v>7</v>
      </c>
      <c r="J13" s="47">
        <v>479</v>
      </c>
      <c r="K13" s="47">
        <v>8</v>
      </c>
      <c r="L13" s="47">
        <v>8</v>
      </c>
      <c r="M13" s="47">
        <v>7</v>
      </c>
      <c r="N13" s="47">
        <v>0</v>
      </c>
      <c r="O13" s="47">
        <v>2</v>
      </c>
      <c r="P13" s="47">
        <v>84</v>
      </c>
      <c r="Q13" s="47">
        <v>2</v>
      </c>
      <c r="R13" s="47">
        <v>0</v>
      </c>
      <c r="S13" s="14" t="str">
        <f>Angele_msg!H13</f>
        <v>D-I</v>
      </c>
      <c r="T13" s="16" t="str">
        <f>Angele_msg!I13</f>
        <v>Inf Inter</v>
      </c>
      <c r="U13" s="16" t="str">
        <f>Angele_msg!J13</f>
        <v>Directe</v>
      </c>
      <c r="V13" s="16" t="str">
        <f>Angele_msg!K13</f>
        <v>Oui</v>
      </c>
      <c r="W13" s="11" t="str">
        <f>Angele_msg!G13</f>
        <v>Annonce</v>
      </c>
      <c r="X13" s="49">
        <v>1</v>
      </c>
      <c r="Y13" s="49">
        <v>1</v>
      </c>
      <c r="Z13" s="49">
        <v>1</v>
      </c>
      <c r="AA13" s="49">
        <v>1</v>
      </c>
      <c r="AB13" s="54">
        <f t="shared" si="8"/>
        <v>495</v>
      </c>
      <c r="AC13" s="54">
        <f t="shared" si="1"/>
        <v>495</v>
      </c>
      <c r="AD13" s="54">
        <f t="shared" si="1"/>
        <v>495</v>
      </c>
      <c r="AE13" s="54">
        <f t="shared" si="1"/>
        <v>495</v>
      </c>
      <c r="AF13" s="54">
        <f t="shared" si="2"/>
        <v>495</v>
      </c>
      <c r="AG13" s="54">
        <f t="shared" si="3"/>
        <v>495</v>
      </c>
      <c r="AH13" s="54">
        <f t="shared" si="4"/>
        <v>495</v>
      </c>
      <c r="AI13" s="54">
        <f t="shared" si="5"/>
        <v>495</v>
      </c>
      <c r="AJ13" s="54">
        <f t="shared" si="6"/>
        <v>495</v>
      </c>
      <c r="AK13" s="54">
        <f t="shared" si="7"/>
        <v>495</v>
      </c>
      <c r="AL13" s="54">
        <f t="shared" si="9"/>
        <v>495</v>
      </c>
    </row>
    <row r="14" spans="1:38">
      <c r="A14" s="88">
        <v>43371.4296875</v>
      </c>
      <c r="B14" s="3" t="s">
        <v>6</v>
      </c>
      <c r="C14" s="3" t="s">
        <v>27</v>
      </c>
      <c r="D14" s="3" t="s">
        <v>28</v>
      </c>
      <c r="E14" s="3" t="s">
        <v>216</v>
      </c>
      <c r="F14" s="31">
        <f t="shared" si="0"/>
        <v>1.86796875E-2</v>
      </c>
      <c r="G14" s="47">
        <v>2391</v>
      </c>
      <c r="H14" s="47">
        <v>1879</v>
      </c>
      <c r="I14" s="47">
        <v>74</v>
      </c>
      <c r="J14" s="47">
        <v>2279</v>
      </c>
      <c r="K14" s="47">
        <v>26</v>
      </c>
      <c r="L14" s="47">
        <v>86</v>
      </c>
      <c r="M14" s="47">
        <v>51</v>
      </c>
      <c r="N14" s="47">
        <v>23</v>
      </c>
      <c r="O14" s="47">
        <v>18</v>
      </c>
      <c r="P14" s="47">
        <v>355</v>
      </c>
      <c r="Q14" s="47">
        <v>6</v>
      </c>
      <c r="R14" s="47">
        <v>37</v>
      </c>
      <c r="S14" s="14" t="str">
        <f>Angele_msg!H14</f>
        <v>D</v>
      </c>
      <c r="T14" s="16" t="str">
        <f>Angele_msg!I14</f>
        <v>Inf</v>
      </c>
      <c r="U14" s="16" t="str">
        <f>Angele_msg!J14</f>
        <v>Aucune</v>
      </c>
      <c r="V14" s="16" t="str">
        <f>Angele_msg!K14</f>
        <v>Oui</v>
      </c>
      <c r="W14" s="11" t="str">
        <f>Angele_msg!G14</f>
        <v>Annonce</v>
      </c>
      <c r="X14" s="49">
        <v>0</v>
      </c>
      <c r="Y14" s="49">
        <v>0</v>
      </c>
      <c r="Z14" s="49">
        <v>0</v>
      </c>
      <c r="AA14" s="49">
        <v>1</v>
      </c>
      <c r="AB14" s="54" t="str">
        <f t="shared" si="8"/>
        <v/>
      </c>
      <c r="AC14" s="54" t="str">
        <f t="shared" si="1"/>
        <v/>
      </c>
      <c r="AD14" s="54" t="str">
        <f t="shared" si="1"/>
        <v/>
      </c>
      <c r="AE14" s="54">
        <f t="shared" si="1"/>
        <v>2391</v>
      </c>
      <c r="AF14" s="54" t="str">
        <f t="shared" si="2"/>
        <v/>
      </c>
      <c r="AG14" s="54" t="str">
        <f t="shared" si="3"/>
        <v/>
      </c>
      <c r="AH14" s="54">
        <f t="shared" si="4"/>
        <v>2391</v>
      </c>
      <c r="AI14" s="54" t="str">
        <f t="shared" si="5"/>
        <v/>
      </c>
      <c r="AJ14" s="54" t="str">
        <f t="shared" si="6"/>
        <v/>
      </c>
      <c r="AK14" s="54">
        <f t="shared" si="7"/>
        <v>2391</v>
      </c>
      <c r="AL14" s="54">
        <f t="shared" si="9"/>
        <v>2391</v>
      </c>
    </row>
    <row r="15" spans="1:38">
      <c r="A15" s="88">
        <v>43371.430208333331</v>
      </c>
      <c r="B15" s="3" t="s">
        <v>6</v>
      </c>
      <c r="C15" s="3" t="s">
        <v>29</v>
      </c>
      <c r="D15" s="3" t="s">
        <v>30</v>
      </c>
      <c r="E15" s="3" t="s">
        <v>216</v>
      </c>
      <c r="F15" s="31">
        <f t="shared" si="0"/>
        <v>2.4609375E-3</v>
      </c>
      <c r="G15" s="47">
        <v>315</v>
      </c>
      <c r="H15" s="47">
        <v>225</v>
      </c>
      <c r="I15" s="47">
        <v>25</v>
      </c>
      <c r="J15" s="47">
        <v>274</v>
      </c>
      <c r="K15" s="47">
        <v>16</v>
      </c>
      <c r="L15" s="47">
        <v>25</v>
      </c>
      <c r="M15" s="47">
        <v>11</v>
      </c>
      <c r="N15" s="47">
        <v>14</v>
      </c>
      <c r="O15" s="47">
        <v>4</v>
      </c>
      <c r="P15" s="47">
        <v>47</v>
      </c>
      <c r="Q15" s="47">
        <v>2</v>
      </c>
      <c r="R15" s="47">
        <v>0</v>
      </c>
      <c r="S15" s="14" t="str">
        <f>Angele_msg!H15</f>
        <v>D</v>
      </c>
      <c r="T15" s="16" t="str">
        <f>Angele_msg!I15</f>
        <v>Inf</v>
      </c>
      <c r="U15" s="16" t="str">
        <f>Angele_msg!J15</f>
        <v>Aucune</v>
      </c>
      <c r="V15" s="16" t="str">
        <f>Angele_msg!K15</f>
        <v>Oui</v>
      </c>
      <c r="W15" s="11" t="str">
        <f>Angele_msg!G15</f>
        <v>Annonce</v>
      </c>
      <c r="X15" s="49">
        <v>1</v>
      </c>
      <c r="Y15" s="49">
        <v>0</v>
      </c>
      <c r="Z15" s="49">
        <v>0</v>
      </c>
      <c r="AA15" s="49">
        <v>1</v>
      </c>
      <c r="AB15" s="54">
        <f t="shared" si="8"/>
        <v>315</v>
      </c>
      <c r="AC15" s="54" t="str">
        <f t="shared" si="1"/>
        <v/>
      </c>
      <c r="AD15" s="54" t="str">
        <f t="shared" si="1"/>
        <v/>
      </c>
      <c r="AE15" s="54">
        <f t="shared" si="1"/>
        <v>315</v>
      </c>
      <c r="AF15" s="54">
        <f t="shared" si="2"/>
        <v>315</v>
      </c>
      <c r="AG15" s="54">
        <f t="shared" si="3"/>
        <v>315</v>
      </c>
      <c r="AH15" s="54">
        <f t="shared" si="4"/>
        <v>315</v>
      </c>
      <c r="AI15" s="54" t="str">
        <f t="shared" si="5"/>
        <v/>
      </c>
      <c r="AJ15" s="54">
        <f t="shared" si="6"/>
        <v>315</v>
      </c>
      <c r="AK15" s="54">
        <f t="shared" si="7"/>
        <v>315</v>
      </c>
      <c r="AL15" s="54">
        <f t="shared" si="9"/>
        <v>315</v>
      </c>
    </row>
    <row r="16" spans="1:38">
      <c r="A16" s="88">
        <v>43372.868101851855</v>
      </c>
      <c r="B16" s="3" t="s">
        <v>6</v>
      </c>
      <c r="C16" s="3" t="s">
        <v>31</v>
      </c>
      <c r="D16" s="3" t="s">
        <v>32</v>
      </c>
      <c r="E16" s="3" t="s">
        <v>216</v>
      </c>
      <c r="F16" s="31">
        <f t="shared" si="0"/>
        <v>2.1875000000000002E-3</v>
      </c>
      <c r="G16" s="47">
        <v>280</v>
      </c>
      <c r="H16" s="47">
        <v>225</v>
      </c>
      <c r="I16" s="47">
        <v>9</v>
      </c>
      <c r="J16" s="47">
        <v>267</v>
      </c>
      <c r="K16" s="47">
        <v>4</v>
      </c>
      <c r="L16" s="47">
        <v>9</v>
      </c>
      <c r="M16" s="47">
        <v>6</v>
      </c>
      <c r="N16" s="47">
        <v>3</v>
      </c>
      <c r="O16" s="47">
        <v>1</v>
      </c>
      <c r="P16" s="47">
        <v>38</v>
      </c>
      <c r="Q16" s="47">
        <v>0</v>
      </c>
      <c r="R16" s="47">
        <v>4</v>
      </c>
      <c r="S16" s="14" t="str">
        <f>Angele_msg!H16</f>
        <v>D-I</v>
      </c>
      <c r="T16" s="16" t="str">
        <f>Angele_msg!I16</f>
        <v>Inf Inter</v>
      </c>
      <c r="U16" s="16" t="str">
        <f>Angele_msg!J16</f>
        <v>Directe</v>
      </c>
      <c r="V16" s="16" t="str">
        <f>Angele_msg!K16</f>
        <v>Oui</v>
      </c>
      <c r="W16" s="11" t="str">
        <f>Angele_msg!G16</f>
        <v>Annonce</v>
      </c>
      <c r="X16" s="49">
        <v>1</v>
      </c>
      <c r="Y16" s="49">
        <v>0</v>
      </c>
      <c r="Z16" s="49">
        <v>0</v>
      </c>
      <c r="AA16" s="49">
        <v>0</v>
      </c>
      <c r="AB16" s="54">
        <f t="shared" si="8"/>
        <v>280</v>
      </c>
      <c r="AC16" s="54" t="str">
        <f t="shared" si="1"/>
        <v/>
      </c>
      <c r="AD16" s="54" t="str">
        <f t="shared" si="1"/>
        <v/>
      </c>
      <c r="AE16" s="54" t="str">
        <f t="shared" si="1"/>
        <v/>
      </c>
      <c r="AF16" s="54">
        <f t="shared" si="2"/>
        <v>280</v>
      </c>
      <c r="AG16" s="54">
        <f t="shared" si="3"/>
        <v>280</v>
      </c>
      <c r="AH16" s="54">
        <f t="shared" si="4"/>
        <v>280</v>
      </c>
      <c r="AI16" s="54" t="str">
        <f t="shared" si="5"/>
        <v/>
      </c>
      <c r="AJ16" s="54">
        <f t="shared" si="6"/>
        <v>280</v>
      </c>
      <c r="AK16" s="54" t="str">
        <f t="shared" si="7"/>
        <v/>
      </c>
      <c r="AL16" s="54">
        <f t="shared" si="9"/>
        <v>280</v>
      </c>
    </row>
    <row r="17" spans="1:38">
      <c r="A17" s="88">
        <v>43373.395231481481</v>
      </c>
      <c r="B17" s="3" t="s">
        <v>6</v>
      </c>
      <c r="C17" s="3" t="s">
        <v>33</v>
      </c>
      <c r="D17" s="3" t="s">
        <v>34</v>
      </c>
      <c r="E17" s="3" t="s">
        <v>213</v>
      </c>
      <c r="F17" s="31">
        <f t="shared" si="0"/>
        <v>6.0234375000000001E-3</v>
      </c>
      <c r="G17" s="47">
        <v>771</v>
      </c>
      <c r="H17" s="47">
        <v>569</v>
      </c>
      <c r="I17" s="47">
        <v>6</v>
      </c>
      <c r="J17" s="47">
        <v>758</v>
      </c>
      <c r="K17" s="47">
        <v>7</v>
      </c>
      <c r="L17" s="47">
        <v>6</v>
      </c>
      <c r="M17" s="47">
        <v>4</v>
      </c>
      <c r="N17" s="47">
        <v>2</v>
      </c>
      <c r="O17" s="47">
        <v>6</v>
      </c>
      <c r="P17" s="47">
        <v>72</v>
      </c>
      <c r="Q17" s="47">
        <v>4</v>
      </c>
      <c r="R17" s="47">
        <v>112</v>
      </c>
      <c r="S17" s="14" t="str">
        <f>Angele_msg!H17</f>
        <v>D</v>
      </c>
      <c r="T17" s="16" t="str">
        <f>Angele_msg!I17</f>
        <v>Inf</v>
      </c>
      <c r="U17" s="16" t="str">
        <f>Angele_msg!J17</f>
        <v>Aucune</v>
      </c>
      <c r="V17" s="16" t="str">
        <f>Angele_msg!K17</f>
        <v>Non</v>
      </c>
      <c r="W17" s="21" t="str">
        <f>Angele_msg!G17</f>
        <v>Presse</v>
      </c>
      <c r="X17" s="50">
        <v>0</v>
      </c>
      <c r="Y17" s="50">
        <v>0</v>
      </c>
      <c r="Z17" s="50">
        <v>0</v>
      </c>
      <c r="AA17" s="50">
        <v>1</v>
      </c>
      <c r="AB17" s="54" t="str">
        <f t="shared" si="8"/>
        <v/>
      </c>
      <c r="AC17" s="54" t="str">
        <f t="shared" si="1"/>
        <v/>
      </c>
      <c r="AD17" s="54" t="str">
        <f t="shared" si="1"/>
        <v/>
      </c>
      <c r="AE17" s="54">
        <f t="shared" si="1"/>
        <v>771</v>
      </c>
      <c r="AF17" s="54" t="str">
        <f t="shared" si="2"/>
        <v/>
      </c>
      <c r="AG17" s="54" t="str">
        <f t="shared" si="3"/>
        <v/>
      </c>
      <c r="AH17" s="54">
        <f t="shared" si="4"/>
        <v>771</v>
      </c>
      <c r="AI17" s="54" t="str">
        <f t="shared" si="5"/>
        <v/>
      </c>
      <c r="AJ17" s="54" t="str">
        <f t="shared" si="6"/>
        <v/>
      </c>
      <c r="AK17" s="54">
        <f t="shared" si="7"/>
        <v>771</v>
      </c>
      <c r="AL17" s="54">
        <f t="shared" si="9"/>
        <v>771</v>
      </c>
    </row>
    <row r="18" spans="1:38">
      <c r="A18" s="88">
        <v>43375.818518518521</v>
      </c>
      <c r="B18" s="3" t="s">
        <v>5</v>
      </c>
      <c r="C18" s="3" t="s">
        <v>35</v>
      </c>
      <c r="D18" s="3" t="s">
        <v>36</v>
      </c>
      <c r="E18" s="3" t="s">
        <v>216</v>
      </c>
      <c r="F18" s="31">
        <f t="shared" si="0"/>
        <v>3.5000000000000001E-3</v>
      </c>
      <c r="G18" s="47">
        <v>448</v>
      </c>
      <c r="H18" s="47">
        <v>333</v>
      </c>
      <c r="I18" s="47">
        <v>23</v>
      </c>
      <c r="J18" s="47">
        <v>414</v>
      </c>
      <c r="K18" s="47">
        <v>11</v>
      </c>
      <c r="L18" s="47">
        <v>23</v>
      </c>
      <c r="M18" s="47">
        <v>15</v>
      </c>
      <c r="N18" s="47">
        <v>8</v>
      </c>
      <c r="O18" s="47">
        <v>6</v>
      </c>
      <c r="P18" s="47">
        <v>75</v>
      </c>
      <c r="Q18" s="47">
        <v>2</v>
      </c>
      <c r="R18" s="47">
        <v>4</v>
      </c>
      <c r="S18" s="14" t="str">
        <f>Angele_msg!H18</f>
        <v>D</v>
      </c>
      <c r="T18" s="16" t="str">
        <f>Angele_msg!I18</f>
        <v>Inf Inter</v>
      </c>
      <c r="U18" s="16" t="str">
        <f>Angele_msg!J18</f>
        <v>Aucune</v>
      </c>
      <c r="V18" s="16" t="str">
        <f>Angele_msg!K18</f>
        <v>Oui</v>
      </c>
      <c r="W18" s="11" t="str">
        <f>Angele_msg!G18</f>
        <v>Interaction</v>
      </c>
      <c r="X18" s="49">
        <v>0</v>
      </c>
      <c r="Y18" s="49">
        <v>1</v>
      </c>
      <c r="Z18" s="49">
        <v>1</v>
      </c>
      <c r="AA18" s="49">
        <v>1</v>
      </c>
      <c r="AB18" s="54" t="str">
        <f t="shared" si="8"/>
        <v/>
      </c>
      <c r="AC18" s="54">
        <f t="shared" si="1"/>
        <v>448</v>
      </c>
      <c r="AD18" s="54">
        <f t="shared" si="1"/>
        <v>448</v>
      </c>
      <c r="AE18" s="54">
        <f t="shared" si="1"/>
        <v>448</v>
      </c>
      <c r="AF18" s="54">
        <f t="shared" si="2"/>
        <v>448</v>
      </c>
      <c r="AG18" s="54">
        <f t="shared" si="3"/>
        <v>448</v>
      </c>
      <c r="AH18" s="54">
        <f t="shared" si="4"/>
        <v>448</v>
      </c>
      <c r="AI18" s="54">
        <f t="shared" si="5"/>
        <v>448</v>
      </c>
      <c r="AJ18" s="54">
        <f t="shared" si="6"/>
        <v>448</v>
      </c>
      <c r="AK18" s="54">
        <f t="shared" si="7"/>
        <v>448</v>
      </c>
      <c r="AL18" s="54">
        <f t="shared" si="9"/>
        <v>448</v>
      </c>
    </row>
    <row r="19" spans="1:38" s="8" customFormat="1">
      <c r="A19" s="4">
        <v>43378.630509259259</v>
      </c>
      <c r="B19" s="9" t="s">
        <v>5</v>
      </c>
      <c r="C19" s="9" t="s">
        <v>37</v>
      </c>
      <c r="D19" s="9" t="s">
        <v>38</v>
      </c>
      <c r="E19" s="9" t="s">
        <v>216</v>
      </c>
      <c r="F19" s="32">
        <f t="shared" si="0"/>
        <v>4.5546875000000001E-2</v>
      </c>
      <c r="G19" s="48">
        <v>5830</v>
      </c>
      <c r="H19" s="48">
        <v>3511</v>
      </c>
      <c r="I19" s="48">
        <v>515</v>
      </c>
      <c r="J19" s="48">
        <v>4866</v>
      </c>
      <c r="K19" s="48">
        <v>434</v>
      </c>
      <c r="L19" s="48">
        <v>530</v>
      </c>
      <c r="M19" s="48">
        <v>295</v>
      </c>
      <c r="N19" s="48">
        <v>220</v>
      </c>
      <c r="O19" s="48">
        <v>167</v>
      </c>
      <c r="P19" s="48">
        <v>1249</v>
      </c>
      <c r="Q19" s="48">
        <v>5</v>
      </c>
      <c r="R19" s="48">
        <v>100</v>
      </c>
      <c r="S19" s="25" t="str">
        <f>Angele_msg!H19</f>
        <v>D</v>
      </c>
      <c r="T19" s="26" t="str">
        <f>Angele_msg!I19</f>
        <v>Inf</v>
      </c>
      <c r="U19" s="26" t="str">
        <f>Angele_msg!J19</f>
        <v>Aucune</v>
      </c>
      <c r="V19" s="26" t="str">
        <f>Angele_msg!K19</f>
        <v>Oui</v>
      </c>
      <c r="W19" s="12" t="str">
        <f>Angele_msg!G19</f>
        <v>Annonce</v>
      </c>
      <c r="X19" s="51">
        <v>0</v>
      </c>
      <c r="Y19" s="51">
        <v>0</v>
      </c>
      <c r="Z19" s="51">
        <v>0</v>
      </c>
      <c r="AA19" s="51">
        <v>1</v>
      </c>
      <c r="AB19" s="59" t="str">
        <f t="shared" si="8"/>
        <v/>
      </c>
      <c r="AC19" s="59" t="str">
        <f t="shared" si="1"/>
        <v/>
      </c>
      <c r="AD19" s="59" t="str">
        <f t="shared" si="1"/>
        <v/>
      </c>
      <c r="AE19" s="59">
        <f t="shared" si="1"/>
        <v>5830</v>
      </c>
      <c r="AF19" s="58" t="str">
        <f t="shared" si="2"/>
        <v/>
      </c>
      <c r="AG19" s="59" t="str">
        <f t="shared" si="3"/>
        <v/>
      </c>
      <c r="AH19" s="59">
        <f t="shared" si="4"/>
        <v>5830</v>
      </c>
      <c r="AI19" s="59" t="str">
        <f t="shared" si="5"/>
        <v/>
      </c>
      <c r="AJ19" s="59" t="str">
        <f t="shared" si="6"/>
        <v/>
      </c>
      <c r="AK19" s="59">
        <f t="shared" si="7"/>
        <v>5830</v>
      </c>
      <c r="AL19" s="59">
        <f t="shared" si="9"/>
        <v>5830</v>
      </c>
    </row>
    <row r="20" spans="1:38">
      <c r="A20" s="4">
        <v>43381.81821759259</v>
      </c>
      <c r="B20" s="3" t="s">
        <v>6</v>
      </c>
      <c r="C20" s="3" t="s">
        <v>39</v>
      </c>
      <c r="D20" s="3" t="s">
        <v>40</v>
      </c>
      <c r="E20" s="3" t="s">
        <v>216</v>
      </c>
      <c r="F20" s="31">
        <f t="shared" si="0"/>
        <v>1.2843749999999999E-2</v>
      </c>
      <c r="G20" s="47">
        <v>1644</v>
      </c>
      <c r="H20" s="47">
        <v>1330</v>
      </c>
      <c r="I20" s="47">
        <v>31</v>
      </c>
      <c r="J20" s="47">
        <v>1590</v>
      </c>
      <c r="K20" s="47">
        <v>23</v>
      </c>
      <c r="L20" s="47">
        <v>31</v>
      </c>
      <c r="M20" s="47">
        <v>23</v>
      </c>
      <c r="N20" s="47">
        <v>8</v>
      </c>
      <c r="O20" s="47">
        <v>30</v>
      </c>
      <c r="P20" s="47">
        <v>240</v>
      </c>
      <c r="Q20" s="47">
        <v>20</v>
      </c>
      <c r="R20" s="47">
        <v>0</v>
      </c>
      <c r="S20" s="14" t="str">
        <f>Angele_msg!H20</f>
        <v>D</v>
      </c>
      <c r="T20" s="16" t="str">
        <f>Angele_msg!I20</f>
        <v>Inf</v>
      </c>
      <c r="U20" s="16" t="str">
        <f>Angele_msg!J20</f>
        <v>Aucune</v>
      </c>
      <c r="V20" s="16" t="str">
        <f>Angele_msg!K20</f>
        <v>Non</v>
      </c>
      <c r="W20" s="11" t="str">
        <f>Angele_msg!G20</f>
        <v>Presse</v>
      </c>
      <c r="X20" s="49">
        <v>0</v>
      </c>
      <c r="Y20" s="49">
        <v>0</v>
      </c>
      <c r="Z20" s="49">
        <v>0</v>
      </c>
      <c r="AA20" s="49">
        <v>1</v>
      </c>
      <c r="AB20" s="54" t="str">
        <f t="shared" si="8"/>
        <v/>
      </c>
      <c r="AC20" s="54" t="str">
        <f t="shared" si="1"/>
        <v/>
      </c>
      <c r="AD20" s="54" t="str">
        <f t="shared" si="1"/>
        <v/>
      </c>
      <c r="AE20" s="54">
        <f t="shared" si="1"/>
        <v>1644</v>
      </c>
      <c r="AF20" s="54" t="str">
        <f t="shared" si="2"/>
        <v/>
      </c>
      <c r="AG20" s="54" t="str">
        <f t="shared" si="3"/>
        <v/>
      </c>
      <c r="AH20" s="54">
        <f t="shared" si="4"/>
        <v>1644</v>
      </c>
      <c r="AI20" s="54" t="str">
        <f t="shared" si="5"/>
        <v/>
      </c>
      <c r="AJ20" s="54" t="str">
        <f t="shared" si="6"/>
        <v/>
      </c>
      <c r="AK20" s="54">
        <f t="shared" si="7"/>
        <v>1644</v>
      </c>
      <c r="AL20" s="54">
        <f t="shared" si="9"/>
        <v>1644</v>
      </c>
    </row>
    <row r="21" spans="1:38" s="63" customFormat="1">
      <c r="AA21" s="74" t="s">
        <v>262</v>
      </c>
      <c r="AB21" s="72">
        <f t="shared" ref="AB21:AL21" si="10">AVERAGE(AB2:AB20)</f>
        <v>1201.5714285714287</v>
      </c>
      <c r="AC21" s="73">
        <f t="shared" si="10"/>
        <v>1377.3333333333333</v>
      </c>
      <c r="AD21" s="73">
        <f t="shared" si="10"/>
        <v>1103</v>
      </c>
      <c r="AE21" s="73">
        <f t="shared" si="10"/>
        <v>1522.2222222222222</v>
      </c>
      <c r="AF21" s="73">
        <f t="shared" si="10"/>
        <v>1107.375</v>
      </c>
      <c r="AG21" s="73">
        <f t="shared" si="10"/>
        <v>1101.6428571428571</v>
      </c>
      <c r="AH21" s="73">
        <f t="shared" si="10"/>
        <v>1456.8421052631579</v>
      </c>
      <c r="AI21" s="73">
        <f t="shared" si="10"/>
        <v>1235.6666666666667</v>
      </c>
      <c r="AJ21" s="73">
        <f t="shared" si="10"/>
        <v>1101.6428571428571</v>
      </c>
      <c r="AK21" s="73">
        <f t="shared" si="10"/>
        <v>1522.2222222222222</v>
      </c>
      <c r="AL21" s="73">
        <f t="shared" si="10"/>
        <v>1456.8421052631579</v>
      </c>
    </row>
    <row r="22" spans="1:38">
      <c r="C22" s="38" t="s">
        <v>208</v>
      </c>
      <c r="D22" s="36">
        <v>128000</v>
      </c>
      <c r="E22" s="68" t="s">
        <v>243</v>
      </c>
      <c r="F22" s="37">
        <f>+IF(D22&lt;10000,0.96%,IF(D22&lt;20000,0.29%,IF(D22&lt;50000,0.21%,IF(D22&lt;100000,0.19%,IF(D22&lt;200000,0.16%,IF(D22&lt;500000,0.13%,IF(D22&lt;1000000,0.11%,IF(D22&gt;=1000000,0.09%,"Erreur"))))))))</f>
        <v>1.6000000000000001E-3</v>
      </c>
      <c r="G22" s="28"/>
      <c r="AA22" s="40" t="s">
        <v>241</v>
      </c>
      <c r="AB22" s="62">
        <f t="shared" ref="AB22:AL22" si="11">COUNT(AB2:AB20)</f>
        <v>7</v>
      </c>
      <c r="AC22" s="62">
        <f t="shared" si="11"/>
        <v>6</v>
      </c>
      <c r="AD22" s="62">
        <f t="shared" si="11"/>
        <v>10</v>
      </c>
      <c r="AE22" s="62">
        <f t="shared" si="11"/>
        <v>18</v>
      </c>
      <c r="AF22" s="62">
        <f t="shared" si="11"/>
        <v>8</v>
      </c>
      <c r="AG22" s="62">
        <f t="shared" si="11"/>
        <v>14</v>
      </c>
      <c r="AH22" s="62">
        <f t="shared" si="11"/>
        <v>19</v>
      </c>
      <c r="AI22" s="62">
        <f t="shared" si="11"/>
        <v>12</v>
      </c>
      <c r="AJ22" s="62">
        <f t="shared" si="11"/>
        <v>14</v>
      </c>
      <c r="AK22" s="62">
        <f t="shared" si="11"/>
        <v>18</v>
      </c>
      <c r="AL22" s="62">
        <f t="shared" si="11"/>
        <v>19</v>
      </c>
    </row>
    <row r="23" spans="1:38">
      <c r="C23" s="90" t="s">
        <v>207</v>
      </c>
      <c r="D23" s="91"/>
      <c r="E23" s="42">
        <f>COUNT($G$2:$G$20)</f>
        <v>19</v>
      </c>
      <c r="F23" s="29">
        <f>+G23/$D$22</f>
        <v>1.1381578947368421E-2</v>
      </c>
      <c r="G23" s="34">
        <f>AVERAGE(G2:G20)</f>
        <v>1456.8421052631579</v>
      </c>
      <c r="H23" s="44">
        <f t="shared" ref="H23:R23" si="12">AVERAGE(H2:H20)/$G23</f>
        <v>0.69931358381502884</v>
      </c>
      <c r="I23" s="44">
        <f t="shared" si="12"/>
        <v>5.6213872832369942E-2</v>
      </c>
      <c r="J23" s="44">
        <f t="shared" si="12"/>
        <v>0.89606213872832374</v>
      </c>
      <c r="K23" s="44">
        <f t="shared" si="12"/>
        <v>3.9125722543352601E-2</v>
      </c>
      <c r="L23" s="44">
        <f t="shared" si="12"/>
        <v>6.5462427745664742E-2</v>
      </c>
      <c r="M23" s="44">
        <f t="shared" si="12"/>
        <v>3.3778901734104042E-2</v>
      </c>
      <c r="N23" s="44">
        <f t="shared" si="12"/>
        <v>2.2434971098265893E-2</v>
      </c>
      <c r="O23" s="44">
        <f t="shared" si="12"/>
        <v>1.7377167630057803E-2</v>
      </c>
      <c r="P23" s="44">
        <f t="shared" si="12"/>
        <v>0.1820086705202312</v>
      </c>
      <c r="Q23" s="44">
        <f t="shared" si="12"/>
        <v>3.7210982658959541E-3</v>
      </c>
      <c r="R23" s="44">
        <f t="shared" si="12"/>
        <v>1.0657514450867052E-2</v>
      </c>
    </row>
    <row r="24" spans="1:38">
      <c r="A24" s="63"/>
      <c r="B24" s="64"/>
      <c r="C24" s="63"/>
      <c r="D24" s="63"/>
      <c r="E24" s="63"/>
      <c r="F24" s="63"/>
      <c r="G24" s="63"/>
      <c r="H24" s="98" t="s">
        <v>253</v>
      </c>
      <c r="I24" s="98"/>
      <c r="J24" s="98"/>
      <c r="K24" s="98"/>
      <c r="L24" s="98"/>
      <c r="M24" s="98"/>
      <c r="N24" s="98"/>
      <c r="O24" s="98"/>
      <c r="P24" s="98"/>
      <c r="Q24" s="98"/>
      <c r="R24" s="98"/>
      <c r="S24" s="52"/>
      <c r="T24" s="65"/>
      <c r="U24" s="65"/>
      <c r="V24" s="65"/>
      <c r="W24" s="53"/>
      <c r="X24" s="75"/>
      <c r="Y24" s="75"/>
      <c r="Z24" s="75"/>
    </row>
    <row r="25" spans="1:38">
      <c r="A25" s="63"/>
      <c r="B25" s="64"/>
      <c r="C25" s="76" t="s">
        <v>245</v>
      </c>
      <c r="D25" s="70" t="s">
        <v>247</v>
      </c>
      <c r="E25" s="69" t="s">
        <v>243</v>
      </c>
      <c r="F25" s="70" t="s">
        <v>246</v>
      </c>
      <c r="G25" s="70" t="s">
        <v>248</v>
      </c>
      <c r="H25" s="71" t="s">
        <v>249</v>
      </c>
      <c r="I25" s="71" t="s">
        <v>250</v>
      </c>
      <c r="J25" s="71" t="s">
        <v>251</v>
      </c>
      <c r="K25" s="71" t="s">
        <v>252</v>
      </c>
      <c r="L25" s="71"/>
      <c r="M25" s="71" t="s">
        <v>254</v>
      </c>
      <c r="N25" s="71" t="s">
        <v>255</v>
      </c>
      <c r="O25" s="71" t="s">
        <v>256</v>
      </c>
      <c r="P25" s="71" t="s">
        <v>257</v>
      </c>
      <c r="Q25" s="71" t="s">
        <v>258</v>
      </c>
      <c r="R25" s="71" t="s">
        <v>259</v>
      </c>
      <c r="S25" s="52"/>
      <c r="T25" s="65"/>
      <c r="U25" s="65"/>
      <c r="V25" s="65"/>
      <c r="W25" s="53"/>
      <c r="X25" s="75"/>
      <c r="Y25" s="75"/>
      <c r="Z25" s="75"/>
    </row>
    <row r="26" spans="1:38">
      <c r="C26" s="92" t="s">
        <v>147</v>
      </c>
      <c r="D26" s="13" t="s">
        <v>143</v>
      </c>
      <c r="E26" s="42">
        <f>COUNTIFS($S$2:$S$20,$D26)</f>
        <v>17</v>
      </c>
      <c r="F26" s="27">
        <f t="shared" ref="F26:F57" si="13">+G26/$D$22</f>
        <v>1.2364430147058824E-2</v>
      </c>
      <c r="G26" s="30">
        <f>IFERROR(AVERAGEIFS(G$2:G$20,S$2:S$20,$D26),0)</f>
        <v>1582.6470588235295</v>
      </c>
      <c r="H26" s="41">
        <f>IFERROR(AVERAGEIFS(H$2:H$20,$S$2:$S$20,$D26),0)/$G26</f>
        <v>0.69648764170228572</v>
      </c>
      <c r="I26" s="41">
        <f t="shared" ref="I26:R27" si="14">IFERROR(AVERAGEIFS(I$2:I$20,$S$2:$S$20,$D26),0)/$G26</f>
        <v>5.7238431518305148E-2</v>
      </c>
      <c r="J26" s="41">
        <f t="shared" si="14"/>
        <v>0.89414606950380959</v>
      </c>
      <c r="K26" s="41">
        <f t="shared" si="14"/>
        <v>3.9806727374094034E-2</v>
      </c>
      <c r="L26" s="41">
        <f t="shared" si="14"/>
        <v>6.6716223750232298E-2</v>
      </c>
      <c r="M26" s="41">
        <f t="shared" si="14"/>
        <v>3.4268723285634635E-2</v>
      </c>
      <c r="N26" s="41">
        <f t="shared" si="14"/>
        <v>2.2969708232670506E-2</v>
      </c>
      <c r="O26" s="41">
        <f t="shared" si="14"/>
        <v>1.7766214458279129E-2</v>
      </c>
      <c r="P26" s="41">
        <f t="shared" si="14"/>
        <v>0.18271696710648577</v>
      </c>
      <c r="Q26" s="41">
        <f t="shared" si="14"/>
        <v>3.7539490800966363E-3</v>
      </c>
      <c r="R26" s="41">
        <f t="shared" si="14"/>
        <v>1.0815833488199219E-2</v>
      </c>
    </row>
    <row r="27" spans="1:38">
      <c r="C27" s="93"/>
      <c r="D27" s="13" t="s">
        <v>149</v>
      </c>
      <c r="E27" s="42">
        <f>COUNTIFS($S$2:$S$20,$D27)</f>
        <v>2</v>
      </c>
      <c r="F27" s="27">
        <f t="shared" si="13"/>
        <v>3.0273437500000001E-3</v>
      </c>
      <c r="G27" s="30">
        <f>IFERROR(AVERAGEIFS(G$2:G$20,S$2:S$20,$D27),0)</f>
        <v>387.5</v>
      </c>
      <c r="H27" s="41">
        <f>IFERROR(AVERAGEIFS(H$2:H$20,$S$2:$S$20,$D27),0)/$G27</f>
        <v>0.79741935483870963</v>
      </c>
      <c r="I27" s="41">
        <f t="shared" si="14"/>
        <v>2.0645161290322581E-2</v>
      </c>
      <c r="J27" s="41">
        <f t="shared" si="14"/>
        <v>0.96258064516129027</v>
      </c>
      <c r="K27" s="41">
        <f t="shared" si="14"/>
        <v>1.5483870967741935E-2</v>
      </c>
      <c r="L27" s="41">
        <f t="shared" si="14"/>
        <v>2.1935483870967741E-2</v>
      </c>
      <c r="M27" s="41">
        <f t="shared" si="14"/>
        <v>1.6774193548387096E-2</v>
      </c>
      <c r="N27" s="41">
        <f t="shared" si="14"/>
        <v>3.8709677419354839E-3</v>
      </c>
      <c r="O27" s="41">
        <f t="shared" si="14"/>
        <v>3.8709677419354839E-3</v>
      </c>
      <c r="P27" s="41">
        <f t="shared" si="14"/>
        <v>0.15741935483870967</v>
      </c>
      <c r="Q27" s="41">
        <f t="shared" si="14"/>
        <v>2.5806451612903226E-3</v>
      </c>
      <c r="R27" s="41">
        <f t="shared" si="14"/>
        <v>5.1612903225806452E-3</v>
      </c>
    </row>
    <row r="28" spans="1:38">
      <c r="C28" s="94"/>
      <c r="D28" s="13" t="s">
        <v>150</v>
      </c>
      <c r="E28" s="42">
        <f>COUNTIFS($S$2:$S$20,$D28)</f>
        <v>0</v>
      </c>
      <c r="F28" s="27">
        <f t="shared" si="13"/>
        <v>0</v>
      </c>
      <c r="G28" s="30">
        <f>IFERROR(AVERAGEIFS(G$2:G$20,S$2:S$20,$D28),0)</f>
        <v>0</v>
      </c>
      <c r="H28" s="41"/>
      <c r="I28" s="41"/>
      <c r="J28" s="41"/>
      <c r="K28" s="41"/>
      <c r="L28" s="41"/>
      <c r="M28" s="41"/>
      <c r="N28" s="41"/>
      <c r="O28" s="41"/>
      <c r="P28" s="41"/>
      <c r="Q28" s="41"/>
      <c r="R28" s="41"/>
    </row>
    <row r="29" spans="1:38">
      <c r="C29" s="92" t="s">
        <v>206</v>
      </c>
      <c r="D29" s="13" t="s">
        <v>204</v>
      </c>
      <c r="E29" s="42">
        <f>COUNTIFS($T$2:$T$20,$D20)</f>
        <v>0</v>
      </c>
      <c r="F29" s="27">
        <f t="shared" si="13"/>
        <v>1.2458333333333333E-2</v>
      </c>
      <c r="G29" s="30">
        <f>IFERROR(AVERAGEIFS(G$2:G$20,T$2:T$20,$D29),0)</f>
        <v>1594.6666666666667</v>
      </c>
      <c r="H29" s="41">
        <f>IFERROR(AVERAGEIFS(H$2:H$20,$T$2:$T$20,$D29),0)/$G29</f>
        <v>0.7147261705685618</v>
      </c>
      <c r="I29" s="41">
        <f t="shared" ref="I29:R30" si="15">IFERROR(AVERAGEIFS(I$2:I$20,$T$2:$T$20,$D29),0)/$G29</f>
        <v>4.964464882943144E-2</v>
      </c>
      <c r="J29" s="41">
        <f t="shared" si="15"/>
        <v>0.91027382943143809</v>
      </c>
      <c r="K29" s="41">
        <f t="shared" si="15"/>
        <v>3.7520903010033448E-2</v>
      </c>
      <c r="L29" s="41">
        <f t="shared" si="15"/>
        <v>5.3145903010033441E-2</v>
      </c>
      <c r="M29" s="41">
        <f t="shared" si="15"/>
        <v>3.0622909698996656E-2</v>
      </c>
      <c r="N29" s="41">
        <f t="shared" si="15"/>
        <v>1.902173913043478E-2</v>
      </c>
      <c r="O29" s="41">
        <f t="shared" si="15"/>
        <v>1.6513377926421404E-2</v>
      </c>
      <c r="P29" s="41">
        <f t="shared" si="15"/>
        <v>0.17757107023411373</v>
      </c>
      <c r="Q29" s="41">
        <f t="shared" si="15"/>
        <v>3.5535117056856185E-3</v>
      </c>
      <c r="R29" s="41">
        <f t="shared" si="15"/>
        <v>1.410953177257525E-2</v>
      </c>
    </row>
    <row r="30" spans="1:38">
      <c r="C30" s="94"/>
      <c r="D30" s="13" t="s">
        <v>205</v>
      </c>
      <c r="E30" s="42">
        <f>COUNTIFS($T$2:$T$20,$D30)</f>
        <v>7</v>
      </c>
      <c r="F30" s="27">
        <f t="shared" si="13"/>
        <v>9.5357142857142863E-3</v>
      </c>
      <c r="G30" s="30">
        <f>IFERROR(AVERAGEIFS(G$2:G$20,T$2:T$20,$D30),0)</f>
        <v>1220.5714285714287</v>
      </c>
      <c r="H30" s="41">
        <f>IFERROR(AVERAGEIFS(H$2:H$20,$T$2:$T$20,$D30),0)/$G30</f>
        <v>0.66479400749063666</v>
      </c>
      <c r="I30" s="41">
        <f t="shared" si="15"/>
        <v>7.0926966292134824E-2</v>
      </c>
      <c r="J30" s="41">
        <f t="shared" si="15"/>
        <v>0.86423220973782766</v>
      </c>
      <c r="K30" s="41">
        <f t="shared" si="15"/>
        <v>4.2720037453183521E-2</v>
      </c>
      <c r="L30" s="41">
        <f t="shared" si="15"/>
        <v>9.3047752808988748E-2</v>
      </c>
      <c r="M30" s="41">
        <f t="shared" si="15"/>
        <v>4.0847378277153554E-2</v>
      </c>
      <c r="N30" s="41">
        <f t="shared" si="15"/>
        <v>3.0079588014981271E-2</v>
      </c>
      <c r="O30" s="41">
        <f t="shared" si="15"/>
        <v>1.9311797752808987E-2</v>
      </c>
      <c r="P30" s="41">
        <f t="shared" si="15"/>
        <v>0.19194756554307113</v>
      </c>
      <c r="Q30" s="41">
        <f t="shared" si="15"/>
        <v>4.0964419475655427E-3</v>
      </c>
      <c r="R30" s="41">
        <f t="shared" si="15"/>
        <v>2.9260299625468163E-3</v>
      </c>
    </row>
    <row r="31" spans="1:38">
      <c r="C31" s="95" t="s">
        <v>264</v>
      </c>
      <c r="D31" s="13" t="s">
        <v>201</v>
      </c>
      <c r="E31" s="42">
        <f>COUNTIFS($U$2:$U$20,$D31)</f>
        <v>14</v>
      </c>
      <c r="F31" s="27">
        <f t="shared" si="13"/>
        <v>1.2293526785714286E-2</v>
      </c>
      <c r="G31" s="30">
        <f>IFERROR(AVERAGEIFS(G$2:G$20,U$2:U$20,$D31),0)</f>
        <v>1573.5714285714287</v>
      </c>
      <c r="H31" s="41">
        <f>IFERROR(AVERAGEIFS(H$2:H$20,$U$2:$U$20,$D31),0)/$G31</f>
        <v>0.71243758511121202</v>
      </c>
      <c r="I31" s="41">
        <f t="shared" ref="I31:R33" si="16">IFERROR(AVERAGEIFS(I$2:I$20,$U$2:$U$20,$D31),0)/$G31</f>
        <v>4.9750340444847933E-2</v>
      </c>
      <c r="J31" s="41">
        <f t="shared" si="16"/>
        <v>0.90794371311847477</v>
      </c>
      <c r="K31" s="41">
        <f t="shared" si="16"/>
        <v>3.7902859736722652E-2</v>
      </c>
      <c r="L31" s="41">
        <f t="shared" si="16"/>
        <v>5.4970494779845662E-2</v>
      </c>
      <c r="M31" s="41">
        <f t="shared" si="16"/>
        <v>3.0912392192464822E-2</v>
      </c>
      <c r="N31" s="41">
        <f t="shared" si="16"/>
        <v>1.8837948252383111E-2</v>
      </c>
      <c r="O31" s="41">
        <f t="shared" si="16"/>
        <v>1.625056740807989E-2</v>
      </c>
      <c r="P31" s="41">
        <f t="shared" si="16"/>
        <v>0.17893781207444392</v>
      </c>
      <c r="Q31" s="41">
        <f t="shared" si="16"/>
        <v>3.3590558329550609E-3</v>
      </c>
      <c r="R31" s="41">
        <f t="shared" si="16"/>
        <v>1.2936904221516114E-2</v>
      </c>
    </row>
    <row r="32" spans="1:38">
      <c r="C32" s="96"/>
      <c r="D32" s="13" t="s">
        <v>202</v>
      </c>
      <c r="E32" s="42">
        <f>COUNTIFS($U$2:$U$20,$D32)</f>
        <v>2</v>
      </c>
      <c r="F32" s="27">
        <f t="shared" si="13"/>
        <v>3.0273437500000001E-3</v>
      </c>
      <c r="G32" s="30">
        <f>IFERROR(AVERAGEIFS(G$2:G$20,U$2:U$20,$D32),0)</f>
        <v>387.5</v>
      </c>
      <c r="H32" s="41">
        <f>IFERROR(AVERAGEIFS(H$2:H$20,$U$2:$U$20,$D32),0)/$G32</f>
        <v>0.79741935483870963</v>
      </c>
      <c r="I32" s="41">
        <f t="shared" si="16"/>
        <v>2.0645161290322581E-2</v>
      </c>
      <c r="J32" s="41">
        <f t="shared" si="16"/>
        <v>0.96258064516129027</v>
      </c>
      <c r="K32" s="41">
        <f t="shared" si="16"/>
        <v>1.5483870967741935E-2</v>
      </c>
      <c r="L32" s="41">
        <f t="shared" si="16"/>
        <v>2.1935483870967741E-2</v>
      </c>
      <c r="M32" s="41">
        <f t="shared" si="16"/>
        <v>1.6774193548387096E-2</v>
      </c>
      <c r="N32" s="41">
        <f t="shared" si="16"/>
        <v>3.8709677419354839E-3</v>
      </c>
      <c r="O32" s="41">
        <f t="shared" si="16"/>
        <v>3.8709677419354839E-3</v>
      </c>
      <c r="P32" s="41">
        <f t="shared" si="16"/>
        <v>0.15741935483870967</v>
      </c>
      <c r="Q32" s="41">
        <f t="shared" si="16"/>
        <v>2.5806451612903226E-3</v>
      </c>
      <c r="R32" s="41">
        <f t="shared" si="16"/>
        <v>5.1612903225806452E-3</v>
      </c>
    </row>
    <row r="33" spans="3:20">
      <c r="C33" s="97"/>
      <c r="D33" s="13" t="s">
        <v>200</v>
      </c>
      <c r="E33" s="42">
        <f>COUNTIFS($U$2:$U$20,$D33)</f>
        <v>3</v>
      </c>
      <c r="F33" s="27">
        <f t="shared" si="13"/>
        <v>1.26953125E-2</v>
      </c>
      <c r="G33" s="30">
        <f>IFERROR(AVERAGEIFS(G$2:G$20,U$2:U$20,$D33),0)</f>
        <v>1625</v>
      </c>
      <c r="H33" s="41">
        <f>IFERROR(AVERAGEIFS(H$2:H$20,$U$2:$U$20,$D33),0)/$G33</f>
        <v>0.62441025641025638</v>
      </c>
      <c r="I33" s="41">
        <f t="shared" si="16"/>
        <v>9.1076923076923083E-2</v>
      </c>
      <c r="J33" s="41">
        <f t="shared" si="16"/>
        <v>0.83179487179487188</v>
      </c>
      <c r="K33" s="41">
        <f t="shared" si="16"/>
        <v>4.8410256410256411E-2</v>
      </c>
      <c r="L33" s="41">
        <f t="shared" si="16"/>
        <v>0.11979487179487179</v>
      </c>
      <c r="M33" s="41">
        <f t="shared" si="16"/>
        <v>4.9435897435897436E-2</v>
      </c>
      <c r="N33" s="41">
        <f t="shared" si="16"/>
        <v>4.1641025641025647E-2</v>
      </c>
      <c r="O33" s="41">
        <f t="shared" si="16"/>
        <v>2.4615384615384615E-2</v>
      </c>
      <c r="P33" s="45">
        <f t="shared" si="16"/>
        <v>0.19979487179487182</v>
      </c>
      <c r="Q33" s="45">
        <f t="shared" si="16"/>
        <v>5.5384615384615381E-3</v>
      </c>
      <c r="R33" s="45">
        <f t="shared" si="16"/>
        <v>1.2307692307692308E-3</v>
      </c>
    </row>
    <row r="34" spans="3:20" ht="15.75" customHeight="1">
      <c r="C34" s="95" t="s">
        <v>209</v>
      </c>
      <c r="D34" s="33" t="s">
        <v>210</v>
      </c>
      <c r="E34" s="42">
        <f>COUNTIFS($B$2:$B$20,$D34)</f>
        <v>10</v>
      </c>
      <c r="F34" s="27">
        <f t="shared" si="13"/>
        <v>9.3765625000000012E-3</v>
      </c>
      <c r="G34" s="30">
        <f>IFERROR(AVERAGEIFS(G$2:G$20,$B$2:$B$20,$D34),0)</f>
        <v>1200.2</v>
      </c>
      <c r="H34" s="41">
        <f>IFERROR(AVERAGEIFS(H$2:H$20,$B$2:$B$20,$D34),0)/$G34</f>
        <v>0.73571071488085316</v>
      </c>
      <c r="I34" s="41">
        <f t="shared" ref="I34:R34" si="17">IFERROR(AVERAGEIFS(I$2:I$20,$B$2:$B$20,$D34),0)/$G34</f>
        <v>5.2907848691884682E-2</v>
      </c>
      <c r="J34" s="41">
        <f t="shared" si="17"/>
        <v>0.91193134477587068</v>
      </c>
      <c r="K34" s="41">
        <f t="shared" si="17"/>
        <v>1.9080153307782035E-2</v>
      </c>
      <c r="L34" s="41">
        <f t="shared" si="17"/>
        <v>6.898850191634727E-2</v>
      </c>
      <c r="M34" s="41">
        <f t="shared" si="17"/>
        <v>3.1328111981336441E-2</v>
      </c>
      <c r="N34" s="41">
        <f t="shared" si="17"/>
        <v>2.157973671054824E-2</v>
      </c>
      <c r="O34" s="41">
        <f t="shared" si="17"/>
        <v>1.5580736543909348E-2</v>
      </c>
      <c r="P34" s="41">
        <f t="shared" si="17"/>
        <v>0.15530744875854025</v>
      </c>
      <c r="Q34" s="41">
        <f t="shared" si="17"/>
        <v>6.2489585069155137E-3</v>
      </c>
      <c r="R34" s="41">
        <f t="shared" si="17"/>
        <v>1.3997667055490751E-2</v>
      </c>
      <c r="S34"/>
      <c r="T34" s="2"/>
    </row>
    <row r="35" spans="3:20">
      <c r="C35" s="97"/>
      <c r="D35" s="33" t="s">
        <v>142</v>
      </c>
      <c r="E35" s="42">
        <f>COUNTIFS($V$2:$V$20,$D36)</f>
        <v>10</v>
      </c>
      <c r="F35" s="27">
        <f t="shared" si="13"/>
        <v>1.3609375E-2</v>
      </c>
      <c r="G35" s="30">
        <f>IFERROR(AVERAGEIFS(G$2:G$20,$B$2:$B$20,$D35),0)</f>
        <v>1742</v>
      </c>
      <c r="H35" s="41">
        <f t="shared" ref="H35:R35" si="18">IFERROR(AVERAGEIFS(H$2:H$20,$B$3:$B$26,$D35),0)/$G35</f>
        <v>0</v>
      </c>
      <c r="I35" s="41">
        <f t="shared" si="18"/>
        <v>0</v>
      </c>
      <c r="J35" s="41">
        <f t="shared" si="18"/>
        <v>0</v>
      </c>
      <c r="K35" s="41">
        <f t="shared" si="18"/>
        <v>0</v>
      </c>
      <c r="L35" s="41">
        <f t="shared" si="18"/>
        <v>0</v>
      </c>
      <c r="M35" s="41">
        <f t="shared" si="18"/>
        <v>0</v>
      </c>
      <c r="N35" s="41">
        <f t="shared" si="18"/>
        <v>0</v>
      </c>
      <c r="O35" s="41">
        <f t="shared" si="18"/>
        <v>0</v>
      </c>
      <c r="P35" s="41">
        <f t="shared" si="18"/>
        <v>0</v>
      </c>
      <c r="Q35" s="41">
        <f t="shared" si="18"/>
        <v>0</v>
      </c>
      <c r="R35" s="41">
        <f t="shared" si="18"/>
        <v>0</v>
      </c>
      <c r="S35"/>
      <c r="T35" s="2"/>
    </row>
    <row r="36" spans="3:20" ht="15.75" customHeight="1">
      <c r="C36" s="95" t="s">
        <v>214</v>
      </c>
      <c r="D36" s="33" t="s">
        <v>212</v>
      </c>
      <c r="E36" s="42">
        <f>COUNTIFS($V$2:$V$20,$D36)</f>
        <v>10</v>
      </c>
      <c r="F36" s="27">
        <f t="shared" si="13"/>
        <v>1.334375E-2</v>
      </c>
      <c r="G36" s="30">
        <f>IFERROR(AVERAGEIFS(G$2:G$20,$V$2:$V$20,$D36),0)</f>
        <v>1708</v>
      </c>
      <c r="H36" s="41">
        <f>IFERROR(AVERAGEIFS(H$2:H$20,$V$2:$V$20,$D36),0)/$G36</f>
        <v>0.66129976580796257</v>
      </c>
      <c r="I36" s="41">
        <f t="shared" ref="I36:R36" si="19">IFERROR(AVERAGEIFS(I$2:I$20,$V$2:$V$20,$D36),0)/$G36</f>
        <v>7.1428571428571425E-2</v>
      </c>
      <c r="J36" s="41">
        <f t="shared" si="19"/>
        <v>0.86668618266978925</v>
      </c>
      <c r="K36" s="41">
        <f t="shared" si="19"/>
        <v>4.9238875878220137E-2</v>
      </c>
      <c r="L36" s="41">
        <f t="shared" si="19"/>
        <v>8.4074941451990626E-2</v>
      </c>
      <c r="M36" s="41">
        <f t="shared" si="19"/>
        <v>4.1334894613583133E-2</v>
      </c>
      <c r="N36" s="41">
        <f t="shared" si="19"/>
        <v>3.0093676814988288E-2</v>
      </c>
      <c r="O36" s="41">
        <f t="shared" si="19"/>
        <v>2.0725995316159249E-2</v>
      </c>
      <c r="P36" s="41">
        <f t="shared" si="19"/>
        <v>0.19268149882903982</v>
      </c>
      <c r="Q36" s="41">
        <f t="shared" si="19"/>
        <v>2.8103044496487119E-3</v>
      </c>
      <c r="R36" s="41">
        <f t="shared" si="19"/>
        <v>9.4847775175644026E-3</v>
      </c>
    </row>
    <row r="37" spans="3:20">
      <c r="C37" s="97"/>
      <c r="D37" s="33" t="s">
        <v>213</v>
      </c>
      <c r="E37" s="42">
        <f>COUNTIFS($V$2:$V$20,$D37)</f>
        <v>9</v>
      </c>
      <c r="F37" s="27">
        <f t="shared" si="13"/>
        <v>9.2013888888888892E-3</v>
      </c>
      <c r="G37" s="30">
        <f>IFERROR(AVERAGEIFS(G$2:G$20,$V$2:$V$20,$D37),0)</f>
        <v>1177.7777777777778</v>
      </c>
      <c r="H37" s="41">
        <f t="shared" ref="H37:R37" si="20">IFERROR(AVERAGEIFS(H$2:H$20,$V$3:$V$26,$D37),0)/$G37</f>
        <v>0</v>
      </c>
      <c r="I37" s="41">
        <f t="shared" si="20"/>
        <v>0</v>
      </c>
      <c r="J37" s="41">
        <f t="shared" si="20"/>
        <v>0</v>
      </c>
      <c r="K37" s="41">
        <f t="shared" si="20"/>
        <v>0</v>
      </c>
      <c r="L37" s="41">
        <f t="shared" si="20"/>
        <v>0</v>
      </c>
      <c r="M37" s="41">
        <f t="shared" si="20"/>
        <v>0</v>
      </c>
      <c r="N37" s="41">
        <f t="shared" si="20"/>
        <v>0</v>
      </c>
      <c r="O37" s="41">
        <f t="shared" si="20"/>
        <v>0</v>
      </c>
      <c r="P37" s="41">
        <f t="shared" si="20"/>
        <v>0</v>
      </c>
      <c r="Q37" s="41">
        <f t="shared" si="20"/>
        <v>0</v>
      </c>
      <c r="R37" s="41">
        <f t="shared" si="20"/>
        <v>0</v>
      </c>
    </row>
    <row r="38" spans="3:20" ht="15.75" customHeight="1">
      <c r="C38" s="95" t="s">
        <v>225</v>
      </c>
      <c r="D38" s="33" t="s">
        <v>215</v>
      </c>
      <c r="E38" s="42">
        <f>COUNTIFS($E$2:$E$20,$D38)</f>
        <v>4</v>
      </c>
      <c r="F38" s="27">
        <f t="shared" si="13"/>
        <v>8.6210937499999994E-3</v>
      </c>
      <c r="G38" s="30">
        <f>IFERROR(AVERAGEIFS(G$2:G$20,$E2:$E20,$D38),0)</f>
        <v>1103.5</v>
      </c>
      <c r="H38" s="41">
        <f t="shared" ref="H38:R38" si="21">IFERROR(AVERAGEIFS(H$2:H$20,$E2:$E20,$D38),0)/$G38</f>
        <v>0.78386950611690076</v>
      </c>
      <c r="I38" s="41">
        <f t="shared" si="21"/>
        <v>1.3819664703217037E-2</v>
      </c>
      <c r="J38" s="41">
        <f t="shared" si="21"/>
        <v>0.96443135478024467</v>
      </c>
      <c r="K38" s="41">
        <f t="shared" si="21"/>
        <v>2.1295876755777075E-2</v>
      </c>
      <c r="L38" s="41">
        <f t="shared" si="21"/>
        <v>1.4272768463978252E-2</v>
      </c>
      <c r="M38" s="41">
        <f t="shared" si="21"/>
        <v>9.9682827367467142E-3</v>
      </c>
      <c r="N38" s="41">
        <f t="shared" si="21"/>
        <v>3.8513819664703218E-3</v>
      </c>
      <c r="O38" s="41">
        <f t="shared" si="21"/>
        <v>3.6248300860897147E-3</v>
      </c>
      <c r="P38" s="41">
        <f t="shared" si="21"/>
        <v>0.17761667421839603</v>
      </c>
      <c r="Q38" s="41">
        <f t="shared" si="21"/>
        <v>2.7186225645672861E-3</v>
      </c>
      <c r="R38" s="41">
        <f t="shared" si="21"/>
        <v>0</v>
      </c>
    </row>
    <row r="39" spans="3:20">
      <c r="C39" s="96"/>
      <c r="D39" s="33" t="s">
        <v>216</v>
      </c>
      <c r="E39" s="42">
        <f>COUNTIFS($E$2:$E$20,$D39)</f>
        <v>11</v>
      </c>
      <c r="F39" s="27">
        <f t="shared" si="13"/>
        <v>1.3298295454545455E-2</v>
      </c>
      <c r="G39" s="30">
        <f>IFERROR(AVERAGEIFS(G$2:G$20,$E2:$E20,$D39),0)</f>
        <v>1702.1818181818182</v>
      </c>
      <c r="H39" s="41">
        <f t="shared" ref="H39:R39" si="22">IFERROR(AVERAGEIFS(H$2:H$20,$E2:$E20,$D39),0)/$G39</f>
        <v>0.67426831873531301</v>
      </c>
      <c r="I39" s="41">
        <f t="shared" si="22"/>
        <v>6.6812646870326856E-2</v>
      </c>
      <c r="J39" s="41">
        <f t="shared" si="22"/>
        <v>0.87550737022003844</v>
      </c>
      <c r="K39" s="41">
        <f t="shared" si="22"/>
        <v>4.6143986327707755E-2</v>
      </c>
      <c r="L39" s="41">
        <f t="shared" si="22"/>
        <v>7.8348643452253799E-2</v>
      </c>
      <c r="M39" s="41">
        <f t="shared" si="22"/>
        <v>3.8933988464003415E-2</v>
      </c>
      <c r="N39" s="41">
        <f t="shared" si="22"/>
        <v>2.7878658406323434E-2</v>
      </c>
      <c r="O39" s="41">
        <f t="shared" si="22"/>
        <v>2.050843836787011E-2</v>
      </c>
      <c r="P39" s="41">
        <f t="shared" si="22"/>
        <v>0.18858149967955565</v>
      </c>
      <c r="Q39" s="41">
        <f t="shared" si="22"/>
        <v>3.6317026276436654E-3</v>
      </c>
      <c r="R39" s="41">
        <f t="shared" si="22"/>
        <v>8.6519974364452027E-3</v>
      </c>
    </row>
    <row r="40" spans="3:20">
      <c r="C40" s="97"/>
      <c r="D40" s="33" t="s">
        <v>213</v>
      </c>
      <c r="E40" s="42">
        <f>COUNTIFS($E$2:$E$20,$D40)</f>
        <v>4</v>
      </c>
      <c r="F40" s="27">
        <f t="shared" si="13"/>
        <v>8.8710937499999996E-3</v>
      </c>
      <c r="G40" s="30">
        <f>IFERROR(AVERAGEIFS(G$2:G$20,$E2:$E20,$D40),0)</f>
        <v>1135.5</v>
      </c>
      <c r="H40" s="41">
        <f t="shared" ref="H40:R40" si="23">IFERROR(AVERAGEIFS(H$2:H$20,$E2:$E20,$D40),0)/$G40</f>
        <v>0.72038749449581685</v>
      </c>
      <c r="I40" s="41">
        <f t="shared" si="23"/>
        <v>5.3720827829150157E-2</v>
      </c>
      <c r="J40" s="41">
        <f t="shared" si="23"/>
        <v>0.91435490973139588</v>
      </c>
      <c r="K40" s="41">
        <f t="shared" si="23"/>
        <v>2.7520915896081022E-2</v>
      </c>
      <c r="L40" s="41">
        <f t="shared" si="23"/>
        <v>6.2087186261558784E-2</v>
      </c>
      <c r="M40" s="41">
        <f t="shared" si="23"/>
        <v>3.5667107001321002E-2</v>
      </c>
      <c r="N40" s="41">
        <f t="shared" si="23"/>
        <v>1.8053720827829151E-2</v>
      </c>
      <c r="O40" s="41">
        <f t="shared" si="23"/>
        <v>1.7833553500660501E-2</v>
      </c>
      <c r="P40" s="41">
        <f t="shared" si="23"/>
        <v>0.15918097754293262</v>
      </c>
      <c r="Q40" s="41">
        <f t="shared" si="23"/>
        <v>5.0638485248789078E-3</v>
      </c>
      <c r="R40" s="41">
        <f t="shared" si="23"/>
        <v>2.9282254513430209E-2</v>
      </c>
    </row>
    <row r="41" spans="3:20">
      <c r="C41" s="95" t="s">
        <v>276</v>
      </c>
      <c r="D41" s="33" t="s">
        <v>223</v>
      </c>
      <c r="E41" s="109" t="s">
        <v>277</v>
      </c>
      <c r="F41" s="110"/>
      <c r="G41" s="110"/>
      <c r="H41" s="110"/>
      <c r="I41" s="110"/>
      <c r="J41" s="110"/>
      <c r="K41" s="111"/>
      <c r="L41" s="41"/>
      <c r="M41" s="41"/>
      <c r="N41" s="41"/>
      <c r="O41" s="41"/>
      <c r="P41" s="41"/>
      <c r="Q41" s="41"/>
      <c r="R41" s="41"/>
    </row>
    <row r="42" spans="3:20">
      <c r="C42" s="96"/>
      <c r="D42" s="33" t="s">
        <v>219</v>
      </c>
      <c r="E42" s="112"/>
      <c r="F42" s="113"/>
      <c r="G42" s="113"/>
      <c r="H42" s="113"/>
      <c r="I42" s="113"/>
      <c r="J42" s="113"/>
      <c r="K42" s="114"/>
      <c r="L42" s="41"/>
      <c r="M42" s="41"/>
      <c r="N42" s="41"/>
      <c r="O42" s="41"/>
      <c r="P42" s="41"/>
      <c r="Q42" s="41"/>
      <c r="R42" s="41"/>
    </row>
    <row r="43" spans="3:20">
      <c r="C43" s="96"/>
      <c r="D43" s="33" t="s">
        <v>220</v>
      </c>
      <c r="E43" s="112"/>
      <c r="F43" s="113"/>
      <c r="G43" s="113"/>
      <c r="H43" s="113"/>
      <c r="I43" s="113"/>
      <c r="J43" s="113"/>
      <c r="K43" s="114"/>
      <c r="L43" s="41"/>
      <c r="M43" s="41"/>
      <c r="N43" s="41"/>
      <c r="O43" s="41"/>
      <c r="P43" s="41"/>
      <c r="Q43" s="41"/>
      <c r="R43" s="41"/>
    </row>
    <row r="44" spans="3:20">
      <c r="C44" s="96"/>
      <c r="D44" s="33" t="s">
        <v>222</v>
      </c>
      <c r="E44" s="112"/>
      <c r="F44" s="113"/>
      <c r="G44" s="113"/>
      <c r="H44" s="113"/>
      <c r="I44" s="113"/>
      <c r="J44" s="113"/>
      <c r="K44" s="114"/>
      <c r="L44" s="41"/>
      <c r="M44" s="41"/>
      <c r="N44" s="41"/>
      <c r="O44" s="41"/>
      <c r="P44" s="41"/>
      <c r="Q44" s="41"/>
      <c r="R44" s="41"/>
    </row>
    <row r="45" spans="3:20">
      <c r="C45" s="96"/>
      <c r="D45" s="33" t="s">
        <v>218</v>
      </c>
      <c r="E45" s="112"/>
      <c r="F45" s="113"/>
      <c r="G45" s="113"/>
      <c r="H45" s="113"/>
      <c r="I45" s="113"/>
      <c r="J45" s="113"/>
      <c r="K45" s="114"/>
      <c r="L45" s="41"/>
      <c r="M45" s="41"/>
      <c r="N45" s="41"/>
      <c r="O45" s="41"/>
      <c r="P45" s="41"/>
      <c r="Q45" s="41"/>
      <c r="R45" s="41"/>
    </row>
    <row r="46" spans="3:20">
      <c r="C46" s="97"/>
      <c r="D46" s="33" t="s">
        <v>221</v>
      </c>
      <c r="E46" s="115"/>
      <c r="F46" s="116"/>
      <c r="G46" s="116"/>
      <c r="H46" s="116"/>
      <c r="I46" s="116"/>
      <c r="J46" s="116"/>
      <c r="K46" s="117"/>
      <c r="L46" s="41"/>
      <c r="M46" s="41"/>
      <c r="N46" s="41"/>
      <c r="O46" s="41"/>
      <c r="P46" s="41"/>
      <c r="Q46" s="41"/>
      <c r="R46" s="41"/>
    </row>
    <row r="47" spans="3:20" ht="15.75" customHeight="1">
      <c r="C47" s="95" t="s">
        <v>242</v>
      </c>
      <c r="D47" s="13" t="s">
        <v>227</v>
      </c>
      <c r="E47" s="42">
        <f>AB$22</f>
        <v>7</v>
      </c>
      <c r="F47" s="27">
        <f t="shared" si="13"/>
        <v>8.6171874999999998E-3</v>
      </c>
      <c r="G47" s="30">
        <f>AD$21</f>
        <v>1103</v>
      </c>
    </row>
    <row r="48" spans="3:20">
      <c r="C48" s="96"/>
      <c r="D48" s="13" t="s">
        <v>232</v>
      </c>
      <c r="E48" s="42">
        <f>$AC22</f>
        <v>6</v>
      </c>
      <c r="F48" s="27">
        <f t="shared" si="13"/>
        <v>1.0760416666666666E-2</v>
      </c>
      <c r="G48" s="30">
        <f>$AC21</f>
        <v>1377.3333333333333</v>
      </c>
    </row>
    <row r="49" spans="3:7">
      <c r="C49" s="96"/>
      <c r="D49" s="13" t="s">
        <v>233</v>
      </c>
      <c r="E49" s="42">
        <f>$AD22</f>
        <v>10</v>
      </c>
      <c r="F49" s="27">
        <f t="shared" si="13"/>
        <v>8.6171874999999998E-3</v>
      </c>
      <c r="G49" s="30">
        <f>$AD21</f>
        <v>1103</v>
      </c>
    </row>
    <row r="50" spans="3:7">
      <c r="C50" s="96"/>
      <c r="D50" s="13" t="s">
        <v>260</v>
      </c>
      <c r="E50" s="42">
        <f>$AE22</f>
        <v>18</v>
      </c>
      <c r="F50" s="27">
        <f t="shared" si="13"/>
        <v>1.189236111111111E-2</v>
      </c>
      <c r="G50" s="30">
        <f>$AE21</f>
        <v>1522.2222222222222</v>
      </c>
    </row>
    <row r="51" spans="3:7">
      <c r="C51" s="96"/>
      <c r="D51" s="13" t="s">
        <v>234</v>
      </c>
      <c r="E51" s="42">
        <f>$AF22</f>
        <v>8</v>
      </c>
      <c r="F51" s="27">
        <f t="shared" si="13"/>
        <v>8.6513671875E-3</v>
      </c>
      <c r="G51" s="30">
        <f>$AF21</f>
        <v>1107.375</v>
      </c>
    </row>
    <row r="52" spans="3:7">
      <c r="C52" s="96"/>
      <c r="D52" s="13" t="s">
        <v>235</v>
      </c>
      <c r="E52" s="42">
        <f>$AG22</f>
        <v>14</v>
      </c>
      <c r="F52" s="27">
        <f t="shared" si="13"/>
        <v>8.6065848214285715E-3</v>
      </c>
      <c r="G52" s="30">
        <f>$AG21</f>
        <v>1101.6428571428571</v>
      </c>
    </row>
    <row r="53" spans="3:7">
      <c r="C53" s="96"/>
      <c r="D53" s="13" t="s">
        <v>236</v>
      </c>
      <c r="E53" s="42">
        <f>$AH22</f>
        <v>19</v>
      </c>
      <c r="F53" s="27">
        <f t="shared" si="13"/>
        <v>1.1381578947368421E-2</v>
      </c>
      <c r="G53" s="30">
        <f>$AH21</f>
        <v>1456.8421052631579</v>
      </c>
    </row>
    <row r="54" spans="3:7">
      <c r="C54" s="96"/>
      <c r="D54" s="13" t="s">
        <v>237</v>
      </c>
      <c r="E54" s="42">
        <f>$AI22</f>
        <v>12</v>
      </c>
      <c r="F54" s="27">
        <f t="shared" si="13"/>
        <v>9.6536458333333335E-3</v>
      </c>
      <c r="G54" s="30">
        <f>$AI21</f>
        <v>1235.6666666666667</v>
      </c>
    </row>
    <row r="55" spans="3:7">
      <c r="C55" s="96"/>
      <c r="D55" s="13" t="s">
        <v>238</v>
      </c>
      <c r="E55" s="42">
        <f>$AJ22</f>
        <v>14</v>
      </c>
      <c r="F55" s="27">
        <f t="shared" si="13"/>
        <v>8.6065848214285715E-3</v>
      </c>
      <c r="G55" s="30">
        <f>$AJ21</f>
        <v>1101.6428571428571</v>
      </c>
    </row>
    <row r="56" spans="3:7">
      <c r="C56" s="96"/>
      <c r="D56" s="13" t="s">
        <v>239</v>
      </c>
      <c r="E56" s="42">
        <f>$AK22</f>
        <v>18</v>
      </c>
      <c r="F56" s="27">
        <f t="shared" si="13"/>
        <v>1.189236111111111E-2</v>
      </c>
      <c r="G56" s="30">
        <f>$AK21</f>
        <v>1522.2222222222222</v>
      </c>
    </row>
    <row r="57" spans="3:7">
      <c r="C57" s="97"/>
      <c r="D57" s="13" t="s">
        <v>240</v>
      </c>
      <c r="E57" s="42">
        <f>$AL22</f>
        <v>19</v>
      </c>
      <c r="F57" s="27">
        <f t="shared" si="13"/>
        <v>1.1381578947368421E-2</v>
      </c>
      <c r="G57" s="30">
        <f>$AL21</f>
        <v>1456.8421052631579</v>
      </c>
    </row>
  </sheetData>
  <autoFilter ref="A1:AL57" xr:uid="{68C9AEA7-8287-47D7-B904-20463A1D5292}"/>
  <mergeCells count="11">
    <mergeCell ref="C47:C57"/>
    <mergeCell ref="H24:R24"/>
    <mergeCell ref="C26:C28"/>
    <mergeCell ref="C29:C30"/>
    <mergeCell ref="C31:C33"/>
    <mergeCell ref="E41:K46"/>
    <mergeCell ref="C23:D23"/>
    <mergeCell ref="C41:C46"/>
    <mergeCell ref="C38:C40"/>
    <mergeCell ref="C34:C35"/>
    <mergeCell ref="C36:C37"/>
  </mergeCells>
  <conditionalFormatting sqref="V2:V20 V22:V25">
    <cfRule type="containsText" dxfId="13" priority="12" operator="containsText" text="Non">
      <formula>NOT(ISERROR(SEARCH("Non",V2)))</formula>
    </cfRule>
  </conditionalFormatting>
  <conditionalFormatting sqref="H23:R23">
    <cfRule type="colorScale" priority="9">
      <colorScale>
        <cfvo type="min"/>
        <cfvo type="percentile" val="50"/>
        <cfvo type="max"/>
        <color rgb="FFF8696B"/>
        <color rgb="FFFCFCFF"/>
        <color rgb="FF63BE7B"/>
      </colorScale>
    </cfRule>
  </conditionalFormatting>
  <conditionalFormatting sqref="H22:R23">
    <cfRule type="colorScale" priority="19">
      <colorScale>
        <cfvo type="min"/>
        <cfvo type="percentile" val="50"/>
        <cfvo type="max"/>
        <color rgb="FFF8696B"/>
        <color rgb="FFFCFCFF"/>
        <color rgb="FF63BE7B"/>
      </colorScale>
    </cfRule>
  </conditionalFormatting>
  <conditionalFormatting sqref="AF2:AK17 AF19:AK19 AF21:AL22 AL2:AL20">
    <cfRule type="cellIs" dxfId="12" priority="7" operator="equal">
      <formula>0</formula>
    </cfRule>
  </conditionalFormatting>
  <conditionalFormatting sqref="F2:F20">
    <cfRule type="dataBar" priority="20">
      <dataBar>
        <cfvo type="min"/>
        <cfvo type="max"/>
        <color rgb="FF638EC6"/>
      </dataBar>
      <extLst>
        <ext xmlns:x14="http://schemas.microsoft.com/office/spreadsheetml/2009/9/main" uri="{B025F937-C7B1-47D3-B67F-A62EFF666E3E}">
          <x14:id>{862EEFE9-80AC-4A27-8905-200DC4092003}</x14:id>
        </ext>
      </extLst>
    </cfRule>
  </conditionalFormatting>
  <conditionalFormatting sqref="H25:R25">
    <cfRule type="colorScale" priority="5">
      <colorScale>
        <cfvo type="min"/>
        <cfvo type="percentile" val="50"/>
        <cfvo type="max"/>
        <color rgb="FFF8696B"/>
        <color rgb="FFFCFCFF"/>
        <color rgb="FF63BE7B"/>
      </colorScale>
    </cfRule>
  </conditionalFormatting>
  <conditionalFormatting sqref="U2:U20">
    <cfRule type="cellIs" dxfId="11" priority="3" operator="equal">
      <formula>"Directe"</formula>
    </cfRule>
    <cfRule type="cellIs" dxfId="10" priority="4" operator="equal">
      <formula>"Indirecte"</formula>
    </cfRule>
  </conditionalFormatting>
  <conditionalFormatting sqref="H26:R40 L41:R46">
    <cfRule type="colorScale" priority="2">
      <colorScale>
        <cfvo type="min"/>
        <cfvo type="percentile" val="50"/>
        <cfvo type="max"/>
        <color rgb="FFF8696B"/>
        <color rgb="FFFCFCFF"/>
        <color rgb="FF63BE7B"/>
      </colorScale>
    </cfRule>
  </conditionalFormatting>
  <conditionalFormatting sqref="B2:B20">
    <cfRule type="cellIs" dxfId="9" priority="1" operator="equal">
      <formula>"video"</formula>
    </cfRule>
  </conditionalFormatting>
  <pageMargins left="0.7" right="0.7" top="0.75" bottom="0.75" header="0.3" footer="0.3"/>
  <pageSetup paperSize="9" orientation="portrait" horizontalDpi="1200" verticalDpi="1200" r:id="rId1"/>
  <ignoredErrors>
    <ignoredError sqref="H34:H40" formula="1"/>
  </ignoredErrors>
  <extLst>
    <ext xmlns:x14="http://schemas.microsoft.com/office/spreadsheetml/2009/9/main" uri="{78C0D931-6437-407d-A8EE-F0AAD7539E65}">
      <x14:conditionalFormattings>
        <x14:conditionalFormatting xmlns:xm="http://schemas.microsoft.com/office/excel/2006/main">
          <x14:cfRule type="dataBar" id="{862EEFE9-80AC-4A27-8905-200DC4092003}">
            <x14:dataBar minLength="0" maxLength="100" gradient="0">
              <x14:cfvo type="autoMin"/>
              <x14:cfvo type="autoMax"/>
              <x14:negativeFillColor rgb="FFFF0000"/>
              <x14:axisColor rgb="FF000000"/>
            </x14:dataBar>
          </x14:cfRule>
          <xm:sqref>F2:F20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4208-3435-4FBE-AEE1-E4035D4DC003}">
  <dimension ref="A1:K20"/>
  <sheetViews>
    <sheetView zoomScale="90" zoomScaleNormal="90" workbookViewId="0">
      <pane xSplit="1" topLeftCell="B1" activePane="topRight" state="frozen"/>
      <selection pane="topRight" activeCell="B1" sqref="B1"/>
    </sheetView>
  </sheetViews>
  <sheetFormatPr baseColWidth="10" defaultRowHeight="15.75"/>
  <cols>
    <col min="1" max="1" width="5.375" bestFit="1" customWidth="1"/>
    <col min="2" max="2" width="130.625" customWidth="1"/>
    <col min="3" max="6" width="3.75" customWidth="1"/>
    <col min="7" max="7" width="9.625" customWidth="1"/>
    <col min="8" max="8" width="4.25" style="2" customWidth="1"/>
    <col min="9" max="9" width="9.875" style="15" bestFit="1" customWidth="1"/>
    <col min="10" max="10" width="9.125" style="15" bestFit="1" customWidth="1"/>
    <col min="11" max="11" width="6.5" bestFit="1" customWidth="1"/>
  </cols>
  <sheetData>
    <row r="1" spans="1:11">
      <c r="A1" s="14" t="s">
        <v>145</v>
      </c>
      <c r="B1" s="14" t="s">
        <v>146</v>
      </c>
      <c r="C1" s="40" t="s">
        <v>229</v>
      </c>
      <c r="D1" s="40" t="s">
        <v>230</v>
      </c>
      <c r="E1" s="40" t="s">
        <v>231</v>
      </c>
      <c r="F1" s="40" t="s">
        <v>228</v>
      </c>
      <c r="G1" s="14" t="s">
        <v>217</v>
      </c>
      <c r="H1" s="14" t="s">
        <v>147</v>
      </c>
      <c r="I1" s="14" t="s">
        <v>148</v>
      </c>
      <c r="J1" s="14" t="s">
        <v>199</v>
      </c>
      <c r="K1" s="24" t="s">
        <v>211</v>
      </c>
    </row>
    <row r="2" spans="1:11">
      <c r="A2" s="18">
        <v>43330.611377314817</v>
      </c>
      <c r="B2" s="11" t="s">
        <v>156</v>
      </c>
      <c r="C2" s="49">
        <v>0</v>
      </c>
      <c r="D2" s="49">
        <v>0</v>
      </c>
      <c r="E2" s="49">
        <v>1</v>
      </c>
      <c r="F2" s="49">
        <v>1</v>
      </c>
      <c r="G2" s="11" t="s">
        <v>223</v>
      </c>
      <c r="H2" s="14" t="s">
        <v>143</v>
      </c>
      <c r="I2" s="16" t="s">
        <v>204</v>
      </c>
      <c r="J2" s="16" t="s">
        <v>201</v>
      </c>
      <c r="K2" s="16" t="s">
        <v>213</v>
      </c>
    </row>
    <row r="3" spans="1:11" ht="58.5">
      <c r="A3" s="18">
        <v>43343.791527777779</v>
      </c>
      <c r="B3" s="11" t="s">
        <v>160</v>
      </c>
      <c r="C3" s="49">
        <v>1</v>
      </c>
      <c r="D3" s="49">
        <v>1</v>
      </c>
      <c r="E3" s="49">
        <v>0</v>
      </c>
      <c r="F3" s="49">
        <v>1</v>
      </c>
      <c r="G3" s="11" t="s">
        <v>219</v>
      </c>
      <c r="H3" s="14" t="s">
        <v>143</v>
      </c>
      <c r="I3" s="16" t="s">
        <v>205</v>
      </c>
      <c r="J3" s="16" t="s">
        <v>201</v>
      </c>
      <c r="K3" s="16" t="s">
        <v>212</v>
      </c>
    </row>
    <row r="4" spans="1:11" ht="72.75">
      <c r="A4" s="18">
        <v>43345.859849537039</v>
      </c>
      <c r="B4" s="11" t="s">
        <v>159</v>
      </c>
      <c r="C4" s="49">
        <v>1</v>
      </c>
      <c r="D4" s="49">
        <v>1</v>
      </c>
      <c r="E4" s="49">
        <v>1</v>
      </c>
      <c r="F4" s="49">
        <v>1</v>
      </c>
      <c r="G4" s="11" t="s">
        <v>219</v>
      </c>
      <c r="H4" s="14" t="s">
        <v>143</v>
      </c>
      <c r="I4" s="16" t="s">
        <v>205</v>
      </c>
      <c r="J4" s="16" t="s">
        <v>200</v>
      </c>
      <c r="K4" s="16" t="s">
        <v>212</v>
      </c>
    </row>
    <row r="5" spans="1:11">
      <c r="A5" s="18">
        <v>43355.722858796296</v>
      </c>
      <c r="B5" s="11" t="s">
        <v>144</v>
      </c>
      <c r="C5" s="49">
        <v>0</v>
      </c>
      <c r="D5" s="49">
        <v>0</v>
      </c>
      <c r="E5" s="49">
        <v>0</v>
      </c>
      <c r="F5" s="49">
        <v>1</v>
      </c>
      <c r="G5" s="11" t="s">
        <v>223</v>
      </c>
      <c r="H5" s="14" t="s">
        <v>143</v>
      </c>
      <c r="I5" s="16" t="s">
        <v>204</v>
      </c>
      <c r="J5" s="16" t="s">
        <v>201</v>
      </c>
      <c r="K5" s="16" t="s">
        <v>213</v>
      </c>
    </row>
    <row r="6" spans="1:11" ht="74.25">
      <c r="A6" s="18">
        <v>43355.875023148146</v>
      </c>
      <c r="B6" s="11" t="s">
        <v>158</v>
      </c>
      <c r="C6" s="49">
        <v>1</v>
      </c>
      <c r="D6" s="49">
        <v>1</v>
      </c>
      <c r="E6" s="49">
        <v>0</v>
      </c>
      <c r="F6" s="49">
        <v>1</v>
      </c>
      <c r="G6" s="11" t="s">
        <v>219</v>
      </c>
      <c r="H6" s="14" t="s">
        <v>143</v>
      </c>
      <c r="I6" s="16" t="s">
        <v>205</v>
      </c>
      <c r="J6" s="16" t="s">
        <v>200</v>
      </c>
      <c r="K6" s="16" t="s">
        <v>212</v>
      </c>
    </row>
    <row r="7" spans="1:11">
      <c r="A7" s="18">
        <v>43362.923738425925</v>
      </c>
      <c r="B7" s="11" t="s">
        <v>17</v>
      </c>
      <c r="C7" s="49">
        <v>0</v>
      </c>
      <c r="D7" s="49">
        <v>0</v>
      </c>
      <c r="E7" s="49">
        <v>1</v>
      </c>
      <c r="F7" s="49">
        <v>1</v>
      </c>
      <c r="G7" s="11" t="s">
        <v>219</v>
      </c>
      <c r="H7" s="14" t="s">
        <v>143</v>
      </c>
      <c r="I7" s="16" t="s">
        <v>204</v>
      </c>
      <c r="J7" s="16" t="s">
        <v>201</v>
      </c>
      <c r="K7" s="16" t="s">
        <v>213</v>
      </c>
    </row>
    <row r="8" spans="1:11" ht="59.25">
      <c r="A8" s="18">
        <v>43363.710046296299</v>
      </c>
      <c r="B8" s="11" t="s">
        <v>157</v>
      </c>
      <c r="C8" s="49">
        <v>1</v>
      </c>
      <c r="D8" s="49">
        <v>1</v>
      </c>
      <c r="E8" s="49">
        <v>1</v>
      </c>
      <c r="F8" s="49">
        <v>1</v>
      </c>
      <c r="G8" s="11" t="s">
        <v>223</v>
      </c>
      <c r="H8" s="14" t="s">
        <v>143</v>
      </c>
      <c r="I8" s="16" t="s">
        <v>205</v>
      </c>
      <c r="J8" s="16" t="s">
        <v>200</v>
      </c>
      <c r="K8" s="16" t="s">
        <v>212</v>
      </c>
    </row>
    <row r="9" spans="1:11">
      <c r="A9" s="18">
        <v>43364.66034722222</v>
      </c>
      <c r="B9" s="11" t="s">
        <v>21</v>
      </c>
      <c r="C9" s="49">
        <v>0</v>
      </c>
      <c r="D9" s="49">
        <v>0</v>
      </c>
      <c r="E9" s="49">
        <v>1</v>
      </c>
      <c r="F9" s="49">
        <v>1</v>
      </c>
      <c r="G9" s="11" t="s">
        <v>220</v>
      </c>
      <c r="H9" s="14" t="s">
        <v>143</v>
      </c>
      <c r="I9" s="16" t="s">
        <v>204</v>
      </c>
      <c r="J9" s="16" t="s">
        <v>201</v>
      </c>
      <c r="K9" s="16" t="s">
        <v>213</v>
      </c>
    </row>
    <row r="10" spans="1:11">
      <c r="A10" s="18">
        <v>43364.661365740743</v>
      </c>
      <c r="B10" s="11" t="s">
        <v>21</v>
      </c>
      <c r="C10" s="49">
        <v>0</v>
      </c>
      <c r="D10" s="49">
        <v>0</v>
      </c>
      <c r="E10" s="49">
        <v>1</v>
      </c>
      <c r="F10" s="49">
        <v>1</v>
      </c>
      <c r="G10" s="11" t="s">
        <v>220</v>
      </c>
      <c r="H10" s="14" t="s">
        <v>143</v>
      </c>
      <c r="I10" s="16" t="s">
        <v>204</v>
      </c>
      <c r="J10" s="16" t="s">
        <v>201</v>
      </c>
      <c r="K10" s="16" t="s">
        <v>213</v>
      </c>
    </row>
    <row r="11" spans="1:11">
      <c r="A11" s="18">
        <v>43364.684189814812</v>
      </c>
      <c r="B11" s="11" t="s">
        <v>21</v>
      </c>
      <c r="C11" s="49">
        <v>0</v>
      </c>
      <c r="D11" s="49">
        <v>0</v>
      </c>
      <c r="E11" s="49">
        <v>1</v>
      </c>
      <c r="F11" s="49">
        <v>1</v>
      </c>
      <c r="G11" s="11" t="s">
        <v>220</v>
      </c>
      <c r="H11" s="14" t="s">
        <v>143</v>
      </c>
      <c r="I11" s="16" t="s">
        <v>204</v>
      </c>
      <c r="J11" s="16" t="s">
        <v>201</v>
      </c>
      <c r="K11" s="16" t="s">
        <v>213</v>
      </c>
    </row>
    <row r="12" spans="1:11">
      <c r="A12" s="18">
        <v>43364.684953703705</v>
      </c>
      <c r="B12" s="11" t="s">
        <v>21</v>
      </c>
      <c r="C12" s="49">
        <v>0</v>
      </c>
      <c r="D12" s="49">
        <v>0</v>
      </c>
      <c r="E12" s="49">
        <v>1</v>
      </c>
      <c r="F12" s="49">
        <v>1</v>
      </c>
      <c r="G12" s="11" t="s">
        <v>220</v>
      </c>
      <c r="H12" s="14" t="s">
        <v>143</v>
      </c>
      <c r="I12" s="16" t="s">
        <v>204</v>
      </c>
      <c r="J12" s="16" t="s">
        <v>201</v>
      </c>
      <c r="K12" s="16" t="s">
        <v>213</v>
      </c>
    </row>
    <row r="13" spans="1:11" ht="47.25">
      <c r="A13" s="18">
        <v>43364.765370370369</v>
      </c>
      <c r="B13" s="11" t="s">
        <v>166</v>
      </c>
      <c r="C13" s="49">
        <v>1</v>
      </c>
      <c r="D13" s="49">
        <v>1</v>
      </c>
      <c r="E13" s="49">
        <v>1</v>
      </c>
      <c r="F13" s="49">
        <v>1</v>
      </c>
      <c r="G13" s="11" t="s">
        <v>219</v>
      </c>
      <c r="H13" s="14" t="s">
        <v>149</v>
      </c>
      <c r="I13" s="16" t="s">
        <v>205</v>
      </c>
      <c r="J13" s="16" t="s">
        <v>202</v>
      </c>
      <c r="K13" s="16" t="s">
        <v>212</v>
      </c>
    </row>
    <row r="14" spans="1:11" ht="30.75">
      <c r="A14" s="18">
        <v>43371.4296875</v>
      </c>
      <c r="B14" s="11" t="s">
        <v>165</v>
      </c>
      <c r="C14" s="49">
        <v>0</v>
      </c>
      <c r="D14" s="49">
        <v>0</v>
      </c>
      <c r="E14" s="49">
        <v>0</v>
      </c>
      <c r="F14" s="49">
        <v>1</v>
      </c>
      <c r="G14" s="11" t="s">
        <v>219</v>
      </c>
      <c r="H14" s="14" t="s">
        <v>143</v>
      </c>
      <c r="I14" s="16" t="s">
        <v>204</v>
      </c>
      <c r="J14" s="16" t="s">
        <v>201</v>
      </c>
      <c r="K14" s="16" t="s">
        <v>212</v>
      </c>
    </row>
    <row r="15" spans="1:11" ht="45">
      <c r="A15" s="18">
        <v>43371.430208333331</v>
      </c>
      <c r="B15" s="11" t="s">
        <v>161</v>
      </c>
      <c r="C15" s="49">
        <v>1</v>
      </c>
      <c r="D15" s="49">
        <v>0</v>
      </c>
      <c r="E15" s="49">
        <v>0</v>
      </c>
      <c r="F15" s="49">
        <v>1</v>
      </c>
      <c r="G15" s="11" t="s">
        <v>219</v>
      </c>
      <c r="H15" s="14" t="s">
        <v>143</v>
      </c>
      <c r="I15" s="16" t="s">
        <v>204</v>
      </c>
      <c r="J15" s="16" t="s">
        <v>201</v>
      </c>
      <c r="K15" s="16" t="s">
        <v>212</v>
      </c>
    </row>
    <row r="16" spans="1:11" ht="30.75">
      <c r="A16" s="18">
        <v>43372.868101851855</v>
      </c>
      <c r="B16" s="11" t="s">
        <v>162</v>
      </c>
      <c r="C16" s="49">
        <v>1</v>
      </c>
      <c r="D16" s="49">
        <v>0</v>
      </c>
      <c r="E16" s="49">
        <v>0</v>
      </c>
      <c r="F16" s="49">
        <v>0</v>
      </c>
      <c r="G16" s="11" t="s">
        <v>219</v>
      </c>
      <c r="H16" s="14" t="s">
        <v>149</v>
      </c>
      <c r="I16" s="16" t="s">
        <v>205</v>
      </c>
      <c r="J16" s="16" t="s">
        <v>202</v>
      </c>
      <c r="K16" s="16" t="s">
        <v>212</v>
      </c>
    </row>
    <row r="17" spans="1:11">
      <c r="A17" s="18">
        <v>43373.395231481481</v>
      </c>
      <c r="B17" s="21" t="s">
        <v>163</v>
      </c>
      <c r="C17" s="50">
        <v>0</v>
      </c>
      <c r="D17" s="50">
        <v>0</v>
      </c>
      <c r="E17" s="50">
        <v>0</v>
      </c>
      <c r="F17" s="50">
        <v>1</v>
      </c>
      <c r="G17" s="21" t="s">
        <v>220</v>
      </c>
      <c r="H17" s="14" t="s">
        <v>143</v>
      </c>
      <c r="I17" s="16" t="s">
        <v>204</v>
      </c>
      <c r="J17" s="16" t="s">
        <v>201</v>
      </c>
      <c r="K17" s="16" t="s">
        <v>213</v>
      </c>
    </row>
    <row r="18" spans="1:11" ht="45">
      <c r="A18" s="18">
        <v>43375.818518518521</v>
      </c>
      <c r="B18" s="11" t="s">
        <v>164</v>
      </c>
      <c r="C18" s="49">
        <v>0</v>
      </c>
      <c r="D18" s="49">
        <v>1</v>
      </c>
      <c r="E18" s="49">
        <v>1</v>
      </c>
      <c r="F18" s="49">
        <v>1</v>
      </c>
      <c r="G18" s="11" t="s">
        <v>275</v>
      </c>
      <c r="H18" s="14" t="s">
        <v>143</v>
      </c>
      <c r="I18" s="16" t="s">
        <v>205</v>
      </c>
      <c r="J18" s="16" t="s">
        <v>201</v>
      </c>
      <c r="K18" s="16" t="s">
        <v>212</v>
      </c>
    </row>
    <row r="19" spans="1:11" s="8" customFormat="1" ht="30.75">
      <c r="A19" s="20">
        <v>43378.630509259259</v>
      </c>
      <c r="B19" s="12" t="s">
        <v>167</v>
      </c>
      <c r="C19" s="51">
        <v>0</v>
      </c>
      <c r="D19" s="51">
        <v>0</v>
      </c>
      <c r="E19" s="51">
        <v>0</v>
      </c>
      <c r="F19" s="51">
        <v>1</v>
      </c>
      <c r="G19" s="12" t="s">
        <v>219</v>
      </c>
      <c r="H19" s="25" t="s">
        <v>143</v>
      </c>
      <c r="I19" s="26" t="s">
        <v>204</v>
      </c>
      <c r="J19" s="26" t="s">
        <v>201</v>
      </c>
      <c r="K19" s="26" t="s">
        <v>212</v>
      </c>
    </row>
    <row r="20" spans="1:11">
      <c r="A20" s="18">
        <v>43381.81821759259</v>
      </c>
      <c r="B20" s="11" t="s">
        <v>40</v>
      </c>
      <c r="C20" s="49">
        <v>0</v>
      </c>
      <c r="D20" s="49">
        <v>0</v>
      </c>
      <c r="E20" s="49">
        <v>0</v>
      </c>
      <c r="F20" s="49">
        <v>1</v>
      </c>
      <c r="G20" s="11" t="s">
        <v>220</v>
      </c>
      <c r="H20" s="14" t="s">
        <v>143</v>
      </c>
      <c r="I20" s="16" t="s">
        <v>204</v>
      </c>
      <c r="J20" s="16" t="s">
        <v>201</v>
      </c>
      <c r="K20" s="16" t="s">
        <v>213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402A-71A0-4B3E-8822-4569B68FA872}">
  <dimension ref="A3:B8"/>
  <sheetViews>
    <sheetView workbookViewId="0">
      <selection activeCell="A4" sqref="A4:B7"/>
    </sheetView>
  </sheetViews>
  <sheetFormatPr baseColWidth="10" defaultRowHeight="15.75"/>
  <cols>
    <col min="1" max="1" width="19.75" bestFit="1" customWidth="1"/>
    <col min="2" max="2" width="20" bestFit="1" customWidth="1"/>
    <col min="3" max="4" width="4.875" bestFit="1" customWidth="1"/>
    <col min="5" max="5" width="12.125" bestFit="1" customWidth="1"/>
  </cols>
  <sheetData>
    <row r="3" spans="1:2">
      <c r="A3" s="106" t="s">
        <v>273</v>
      </c>
      <c r="B3" t="s">
        <v>274</v>
      </c>
    </row>
    <row r="4" spans="1:2">
      <c r="A4" s="107" t="s">
        <v>219</v>
      </c>
      <c r="B4" s="108">
        <v>1.377951388888889E-2</v>
      </c>
    </row>
    <row r="5" spans="1:2">
      <c r="A5" s="107" t="s">
        <v>223</v>
      </c>
      <c r="B5" s="108">
        <v>1.1794270833333334E-2</v>
      </c>
    </row>
    <row r="6" spans="1:2">
      <c r="A6" s="107" t="s">
        <v>220</v>
      </c>
      <c r="B6" s="108">
        <v>8.8919270833333324E-3</v>
      </c>
    </row>
    <row r="7" spans="1:2">
      <c r="A7" s="107" t="s">
        <v>275</v>
      </c>
      <c r="B7" s="108">
        <v>3.5000000000000001E-3</v>
      </c>
    </row>
    <row r="8" spans="1:2">
      <c r="A8" s="107" t="s">
        <v>272</v>
      </c>
      <c r="B8" s="108">
        <v>1.1381578947368421E-2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60ED2-972D-4E9A-862E-3EFC72F20ED4}">
  <dimension ref="A1:AL61"/>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75"/>
  <cols>
    <col min="1" max="1" width="17" bestFit="1" customWidth="1"/>
    <col min="2" max="2" width="5.875" bestFit="1" customWidth="1"/>
    <col min="4" max="4" width="13.875" customWidth="1"/>
    <col min="5" max="5" width="6.875" bestFit="1" customWidth="1"/>
    <col min="6" max="6" width="9.125" bestFit="1" customWidth="1"/>
    <col min="7" max="7" width="9.625" bestFit="1" customWidth="1"/>
    <col min="8" max="8" width="9.125" bestFit="1" customWidth="1"/>
    <col min="9" max="9" width="8.125" bestFit="1" customWidth="1"/>
    <col min="10" max="10" width="9.125" bestFit="1" customWidth="1"/>
    <col min="11" max="11" width="8.125" bestFit="1" customWidth="1"/>
    <col min="12" max="12" width="8.875" hidden="1" customWidth="1"/>
    <col min="13" max="13" width="11.625" bestFit="1" customWidth="1"/>
    <col min="14" max="14" width="11.75" bestFit="1" customWidth="1"/>
    <col min="15" max="15" width="10.625" bestFit="1" customWidth="1"/>
    <col min="16" max="16" width="9.125" customWidth="1"/>
    <col min="17" max="17" width="9.875" bestFit="1" customWidth="1"/>
    <col min="18" max="18" width="10.125" bestFit="1" customWidth="1"/>
    <col min="19" max="19" width="4.125" bestFit="1" customWidth="1"/>
    <col min="20" max="20" width="9.875" bestFit="1" customWidth="1"/>
    <col min="21" max="21" width="9.125" bestFit="1" customWidth="1"/>
    <col min="22" max="22" width="6.5" bestFit="1" customWidth="1"/>
    <col min="23" max="23" width="8.5" bestFit="1" customWidth="1"/>
    <col min="24" max="27" width="3.75" customWidth="1"/>
    <col min="28" max="28" width="7" bestFit="1" customWidth="1"/>
    <col min="29" max="35" width="6.375" bestFit="1" customWidth="1"/>
    <col min="36" max="36" width="10.125" bestFit="1" customWidth="1"/>
    <col min="37" max="37" width="6.375" bestFit="1" customWidth="1"/>
    <col min="38" max="38" width="13.125" bestFit="1" customWidth="1"/>
  </cols>
  <sheetData>
    <row r="1" spans="1:38" s="86" customFormat="1">
      <c r="A1" s="80" t="s">
        <v>132</v>
      </c>
      <c r="B1" s="80" t="s">
        <v>0</v>
      </c>
      <c r="C1" s="80" t="s">
        <v>1</v>
      </c>
      <c r="D1" s="80" t="s">
        <v>141</v>
      </c>
      <c r="E1" s="85" t="s">
        <v>224</v>
      </c>
      <c r="F1" s="86" t="s">
        <v>203</v>
      </c>
      <c r="G1" s="80" t="s">
        <v>134</v>
      </c>
      <c r="H1" s="80" t="s">
        <v>131</v>
      </c>
      <c r="I1" s="80" t="s">
        <v>137</v>
      </c>
      <c r="J1" s="80" t="s">
        <v>133</v>
      </c>
      <c r="K1" s="80" t="s">
        <v>139</v>
      </c>
      <c r="L1" s="80" t="s">
        <v>140</v>
      </c>
      <c r="M1" s="80" t="s">
        <v>135</v>
      </c>
      <c r="N1" s="80" t="s">
        <v>136</v>
      </c>
      <c r="O1" s="80" t="s">
        <v>138</v>
      </c>
      <c r="P1" s="80" t="s">
        <v>2</v>
      </c>
      <c r="Q1" s="80" t="s">
        <v>3</v>
      </c>
      <c r="R1" s="80" t="s">
        <v>4</v>
      </c>
      <c r="S1" s="81" t="s">
        <v>147</v>
      </c>
      <c r="T1" s="81" t="s">
        <v>148</v>
      </c>
      <c r="U1" s="81" t="s">
        <v>199</v>
      </c>
      <c r="V1" s="81" t="s">
        <v>211</v>
      </c>
      <c r="W1" s="81" t="s">
        <v>217</v>
      </c>
      <c r="X1" s="81" t="s">
        <v>229</v>
      </c>
      <c r="Y1" s="81" t="s">
        <v>230</v>
      </c>
      <c r="Z1" s="81" t="s">
        <v>231</v>
      </c>
      <c r="AA1" s="81" t="s">
        <v>228</v>
      </c>
      <c r="AB1" s="81" t="s">
        <v>227</v>
      </c>
      <c r="AC1" s="81" t="s">
        <v>232</v>
      </c>
      <c r="AD1" s="81" t="s">
        <v>233</v>
      </c>
      <c r="AE1" s="81" t="s">
        <v>226</v>
      </c>
      <c r="AF1" s="81" t="s">
        <v>234</v>
      </c>
      <c r="AG1" s="81" t="s">
        <v>235</v>
      </c>
      <c r="AH1" s="81" t="s">
        <v>236</v>
      </c>
      <c r="AI1" s="81" t="s">
        <v>237</v>
      </c>
      <c r="AJ1" s="81" t="s">
        <v>261</v>
      </c>
      <c r="AK1" s="81" t="s">
        <v>238</v>
      </c>
      <c r="AL1" s="81" t="s">
        <v>240</v>
      </c>
    </row>
    <row r="2" spans="1:38">
      <c r="A2" s="4">
        <v>43138.750138888892</v>
      </c>
      <c r="B2" s="3" t="s">
        <v>5</v>
      </c>
      <c r="C2" s="3" t="s">
        <v>85</v>
      </c>
      <c r="D2" s="3" t="s">
        <v>86</v>
      </c>
      <c r="E2" s="7" t="s">
        <v>215</v>
      </c>
      <c r="F2" s="31">
        <f t="shared" ref="F2:F24" si="0">+G2/$D$26</f>
        <v>4.3249999999999999E-3</v>
      </c>
      <c r="G2" s="3">
        <f>+SUM(I2,J2,K2)</f>
        <v>173</v>
      </c>
      <c r="H2" s="3">
        <v>125</v>
      </c>
      <c r="I2" s="3">
        <v>22</v>
      </c>
      <c r="J2" s="3">
        <v>149</v>
      </c>
      <c r="K2" s="3">
        <v>2</v>
      </c>
      <c r="L2" s="3">
        <v>22</v>
      </c>
      <c r="M2" s="3">
        <v>9</v>
      </c>
      <c r="N2" s="3">
        <v>13</v>
      </c>
      <c r="O2" s="3">
        <v>10</v>
      </c>
      <c r="P2" s="3">
        <v>20</v>
      </c>
      <c r="Q2" s="3">
        <v>1</v>
      </c>
      <c r="R2" s="3">
        <v>3</v>
      </c>
      <c r="S2" s="14" t="str">
        <f>Luciani_msg!H2</f>
        <v>D</v>
      </c>
      <c r="T2" s="16" t="str">
        <f>Luciani_msg!I2</f>
        <v>Inf Inter</v>
      </c>
      <c r="U2" s="16" t="str">
        <f>Luciani_msg!J2</f>
        <v>Aucune</v>
      </c>
      <c r="V2" s="16" t="str">
        <f>Luciani_msg!K2</f>
        <v>Non</v>
      </c>
      <c r="W2" s="14" t="str">
        <f>Luciani_msg!G2</f>
        <v>Annonce</v>
      </c>
      <c r="X2" s="49">
        <v>0</v>
      </c>
      <c r="Y2" s="49">
        <v>0</v>
      </c>
      <c r="Z2" s="49">
        <v>0</v>
      </c>
      <c r="AA2" s="49">
        <v>1</v>
      </c>
      <c r="AB2" s="54" t="str">
        <f>IF($G2*X2=0,"",$G2*X2)</f>
        <v/>
      </c>
      <c r="AC2" s="54" t="str">
        <f t="shared" ref="AC2:AC24" si="1">IF($G2*Y2=0,"",$G2*Y2)</f>
        <v/>
      </c>
      <c r="AD2" s="54" t="str">
        <f t="shared" ref="AD2:AD24" si="2">IF($G2*Z2=0,"",$G2*Z2)</f>
        <v/>
      </c>
      <c r="AE2" s="54">
        <f t="shared" ref="AE2:AE24" si="3">IF($G2*AA2=0,"",$G2*AA2)</f>
        <v>173</v>
      </c>
      <c r="AF2" s="54" t="str">
        <f t="shared" ref="AF2:AF24" si="4">+IF(SUM(X2,Y2)=0,"",$G2)</f>
        <v/>
      </c>
      <c r="AG2" s="54" t="str">
        <f t="shared" ref="AG2:AG24" si="5">+IF(SUM(X2,Z2)=0,"",$G2)</f>
        <v/>
      </c>
      <c r="AH2" s="54">
        <f t="shared" ref="AH2:AH24" si="6">+IF(SUM(X2,AA2)=0,"",$G2)</f>
        <v>173</v>
      </c>
      <c r="AI2" s="54" t="str">
        <f t="shared" ref="AI2:AI24" si="7">+IF(SUM(Y2,Z2)=0,"",$G2)</f>
        <v/>
      </c>
      <c r="AJ2" s="54">
        <f t="shared" ref="AJ2:AJ24" si="8">+IF(SUM(Y2,AA2)=0,"",$G2)</f>
        <v>173</v>
      </c>
      <c r="AK2" s="54" t="str">
        <f t="shared" ref="AK2:AK24" si="9">+IF(SUM(X2,Y2,Z2)=0,"",$G2)</f>
        <v/>
      </c>
      <c r="AL2" s="54">
        <f t="shared" ref="AL2:AL24" si="10">+IF(SUM(X2,Y2,AA2)=0,"",$G2)</f>
        <v>173</v>
      </c>
    </row>
    <row r="3" spans="1:38">
      <c r="A3" s="4">
        <v>43144.75068287037</v>
      </c>
      <c r="B3" s="3" t="s">
        <v>6</v>
      </c>
      <c r="C3" s="3" t="s">
        <v>87</v>
      </c>
      <c r="D3" s="3" t="s">
        <v>88</v>
      </c>
      <c r="E3" s="3" t="s">
        <v>216</v>
      </c>
      <c r="F3" s="31">
        <f t="shared" si="0"/>
        <v>1.1075E-2</v>
      </c>
      <c r="G3" s="3">
        <f t="shared" ref="G3:G24" si="11">+SUM(I3,J3,K3)</f>
        <v>443</v>
      </c>
      <c r="H3" s="3">
        <v>294</v>
      </c>
      <c r="I3" s="3">
        <v>66</v>
      </c>
      <c r="J3" s="3">
        <v>369</v>
      </c>
      <c r="K3" s="3">
        <v>8</v>
      </c>
      <c r="L3" s="3">
        <v>66</v>
      </c>
      <c r="M3" s="3">
        <v>31</v>
      </c>
      <c r="N3" s="3">
        <v>33</v>
      </c>
      <c r="O3" s="3">
        <v>47</v>
      </c>
      <c r="P3" s="3">
        <v>68</v>
      </c>
      <c r="Q3" s="3">
        <v>7</v>
      </c>
      <c r="R3" s="3">
        <v>0</v>
      </c>
      <c r="S3" s="14" t="str">
        <f>Luciani_msg!H3</f>
        <v>D</v>
      </c>
      <c r="T3" s="16" t="str">
        <f>Luciani_msg!I3</f>
        <v>Inf</v>
      </c>
      <c r="U3" s="16" t="str">
        <f>Luciani_msg!J3</f>
        <v>Aucune</v>
      </c>
      <c r="V3" s="16" t="str">
        <f>Luciani_msg!K3</f>
        <v>Non</v>
      </c>
      <c r="W3" s="14" t="str">
        <f>Luciani_msg!G3</f>
        <v>Contenu</v>
      </c>
      <c r="X3" s="49">
        <v>0</v>
      </c>
      <c r="Y3" s="49">
        <v>0</v>
      </c>
      <c r="Z3" s="49">
        <v>1</v>
      </c>
      <c r="AA3" s="49">
        <v>1</v>
      </c>
      <c r="AB3" s="54" t="str">
        <f t="shared" ref="AB3:AB24" si="12">IF($G3*X3=0,"",$G3*X3)</f>
        <v/>
      </c>
      <c r="AC3" s="54" t="str">
        <f t="shared" si="1"/>
        <v/>
      </c>
      <c r="AD3" s="54">
        <f t="shared" si="2"/>
        <v>443</v>
      </c>
      <c r="AE3" s="54">
        <f t="shared" si="3"/>
        <v>443</v>
      </c>
      <c r="AF3" s="54" t="str">
        <f t="shared" si="4"/>
        <v/>
      </c>
      <c r="AG3" s="54">
        <f t="shared" si="5"/>
        <v>443</v>
      </c>
      <c r="AH3" s="54">
        <f t="shared" si="6"/>
        <v>443</v>
      </c>
      <c r="AI3" s="54">
        <f t="shared" si="7"/>
        <v>443</v>
      </c>
      <c r="AJ3" s="54">
        <f t="shared" si="8"/>
        <v>443</v>
      </c>
      <c r="AK3" s="54">
        <f t="shared" si="9"/>
        <v>443</v>
      </c>
      <c r="AL3" s="54">
        <f t="shared" si="10"/>
        <v>443</v>
      </c>
    </row>
    <row r="4" spans="1:38">
      <c r="A4" s="4">
        <v>43146.750127314815</v>
      </c>
      <c r="B4" s="3" t="s">
        <v>6</v>
      </c>
      <c r="C4" s="3" t="s">
        <v>89</v>
      </c>
      <c r="D4" s="3" t="s">
        <v>90</v>
      </c>
      <c r="E4" s="3" t="s">
        <v>213</v>
      </c>
      <c r="F4" s="31">
        <f t="shared" si="0"/>
        <v>1.8124999999999999E-2</v>
      </c>
      <c r="G4" s="3">
        <f t="shared" si="11"/>
        <v>725</v>
      </c>
      <c r="H4" s="3">
        <v>474</v>
      </c>
      <c r="I4" s="3">
        <v>80</v>
      </c>
      <c r="J4" s="3">
        <v>620</v>
      </c>
      <c r="K4" s="3">
        <v>25</v>
      </c>
      <c r="L4" s="3">
        <v>80</v>
      </c>
      <c r="M4" s="3">
        <v>57</v>
      </c>
      <c r="N4" s="3">
        <v>20</v>
      </c>
      <c r="O4" s="3">
        <v>95</v>
      </c>
      <c r="P4" s="3">
        <v>138</v>
      </c>
      <c r="Q4" s="3">
        <v>8</v>
      </c>
      <c r="R4" s="3">
        <v>0</v>
      </c>
      <c r="S4" s="14" t="str">
        <f>Luciani_msg!H4</f>
        <v>D</v>
      </c>
      <c r="T4" s="16" t="str">
        <f>Luciani_msg!I4</f>
        <v>Inf</v>
      </c>
      <c r="U4" s="16" t="str">
        <f>Luciani_msg!J4</f>
        <v>Aucune</v>
      </c>
      <c r="V4" s="16" t="str">
        <f>Luciani_msg!K4</f>
        <v>Oui</v>
      </c>
      <c r="W4" s="14" t="str">
        <f>Luciani_msg!G4</f>
        <v>Annonce</v>
      </c>
      <c r="X4" s="49">
        <v>0</v>
      </c>
      <c r="Y4" s="49">
        <v>0</v>
      </c>
      <c r="Z4" s="49">
        <v>1</v>
      </c>
      <c r="AA4" s="49">
        <v>1</v>
      </c>
      <c r="AB4" s="54" t="str">
        <f t="shared" si="12"/>
        <v/>
      </c>
      <c r="AC4" s="54" t="str">
        <f t="shared" si="1"/>
        <v/>
      </c>
      <c r="AD4" s="54">
        <f t="shared" si="2"/>
        <v>725</v>
      </c>
      <c r="AE4" s="54">
        <f t="shared" si="3"/>
        <v>725</v>
      </c>
      <c r="AF4" s="54" t="str">
        <f t="shared" si="4"/>
        <v/>
      </c>
      <c r="AG4" s="54">
        <f t="shared" si="5"/>
        <v>725</v>
      </c>
      <c r="AH4" s="54">
        <f t="shared" si="6"/>
        <v>725</v>
      </c>
      <c r="AI4" s="54">
        <f t="shared" si="7"/>
        <v>725</v>
      </c>
      <c r="AJ4" s="54">
        <f t="shared" si="8"/>
        <v>725</v>
      </c>
      <c r="AK4" s="54">
        <f t="shared" si="9"/>
        <v>725</v>
      </c>
      <c r="AL4" s="54">
        <f t="shared" si="10"/>
        <v>725</v>
      </c>
    </row>
    <row r="5" spans="1:38">
      <c r="A5" s="4">
        <v>43152.54587962963</v>
      </c>
      <c r="B5" s="3" t="s">
        <v>6</v>
      </c>
      <c r="C5" s="3" t="s">
        <v>91</v>
      </c>
      <c r="D5" s="3" t="s">
        <v>92</v>
      </c>
      <c r="E5" s="3" t="s">
        <v>216</v>
      </c>
      <c r="F5" s="31">
        <f t="shared" si="0"/>
        <v>8.0750000000000006E-3</v>
      </c>
      <c r="G5" s="3">
        <f t="shared" si="11"/>
        <v>323</v>
      </c>
      <c r="H5" s="3">
        <v>233</v>
      </c>
      <c r="I5" s="3">
        <v>26</v>
      </c>
      <c r="J5" s="3">
        <v>289</v>
      </c>
      <c r="K5" s="3">
        <v>8</v>
      </c>
      <c r="L5" s="3">
        <v>26</v>
      </c>
      <c r="M5" s="3">
        <v>16</v>
      </c>
      <c r="N5" s="3">
        <v>10</v>
      </c>
      <c r="O5" s="3">
        <v>19</v>
      </c>
      <c r="P5" s="3">
        <v>54</v>
      </c>
      <c r="Q5" s="3">
        <v>2</v>
      </c>
      <c r="R5" s="3">
        <v>0</v>
      </c>
      <c r="S5" s="14" t="str">
        <f>Luciani_msg!H5</f>
        <v>D</v>
      </c>
      <c r="T5" s="16" t="str">
        <f>Luciani_msg!I5</f>
        <v>Inf</v>
      </c>
      <c r="U5" s="16" t="str">
        <f>Luciani_msg!J5</f>
        <v>Aucune</v>
      </c>
      <c r="V5" s="16" t="str">
        <f>Luciani_msg!K5</f>
        <v>Oui</v>
      </c>
      <c r="W5" s="14" t="str">
        <f>Luciani_msg!G5</f>
        <v>Annonce</v>
      </c>
      <c r="X5" s="49">
        <v>1</v>
      </c>
      <c r="Y5" s="49">
        <v>0</v>
      </c>
      <c r="Z5" s="49">
        <v>0</v>
      </c>
      <c r="AA5" s="49">
        <v>1</v>
      </c>
      <c r="AB5" s="54">
        <f t="shared" si="12"/>
        <v>323</v>
      </c>
      <c r="AC5" s="54" t="str">
        <f t="shared" si="1"/>
        <v/>
      </c>
      <c r="AD5" s="54" t="str">
        <f t="shared" si="2"/>
        <v/>
      </c>
      <c r="AE5" s="54">
        <f t="shared" si="3"/>
        <v>323</v>
      </c>
      <c r="AF5" s="54">
        <f t="shared" si="4"/>
        <v>323</v>
      </c>
      <c r="AG5" s="54">
        <f t="shared" si="5"/>
        <v>323</v>
      </c>
      <c r="AH5" s="54">
        <f t="shared" si="6"/>
        <v>323</v>
      </c>
      <c r="AI5" s="54" t="str">
        <f t="shared" si="7"/>
        <v/>
      </c>
      <c r="AJ5" s="54">
        <f t="shared" si="8"/>
        <v>323</v>
      </c>
      <c r="AK5" s="54">
        <f t="shared" si="9"/>
        <v>323</v>
      </c>
      <c r="AL5" s="54">
        <f t="shared" si="10"/>
        <v>323</v>
      </c>
    </row>
    <row r="6" spans="1:38">
      <c r="A6" s="4">
        <v>43152.755381944444</v>
      </c>
      <c r="B6" s="3" t="s">
        <v>6</v>
      </c>
      <c r="C6" s="3" t="s">
        <v>93</v>
      </c>
      <c r="D6" s="3" t="s">
        <v>94</v>
      </c>
      <c r="E6" s="3" t="s">
        <v>216</v>
      </c>
      <c r="F6" s="31">
        <f t="shared" si="0"/>
        <v>8.6999999999999994E-3</v>
      </c>
      <c r="G6" s="3">
        <f t="shared" si="11"/>
        <v>348</v>
      </c>
      <c r="H6" s="3">
        <v>253</v>
      </c>
      <c r="I6" s="3">
        <v>31</v>
      </c>
      <c r="J6" s="3">
        <v>307</v>
      </c>
      <c r="K6" s="3">
        <v>10</v>
      </c>
      <c r="L6" s="3">
        <v>31</v>
      </c>
      <c r="M6" s="3">
        <v>19</v>
      </c>
      <c r="N6" s="3">
        <v>12</v>
      </c>
      <c r="O6" s="3">
        <v>17</v>
      </c>
      <c r="P6" s="3">
        <v>53</v>
      </c>
      <c r="Q6" s="3">
        <v>1</v>
      </c>
      <c r="R6" s="3">
        <v>0</v>
      </c>
      <c r="S6" s="14" t="str">
        <f>Luciani_msg!H6</f>
        <v>D</v>
      </c>
      <c r="T6" s="16" t="str">
        <f>Luciani_msg!I6</f>
        <v>Inf</v>
      </c>
      <c r="U6" s="16" t="str">
        <f>Luciani_msg!J6</f>
        <v>Aucune</v>
      </c>
      <c r="V6" s="16" t="str">
        <f>Luciani_msg!K6</f>
        <v>Oui</v>
      </c>
      <c r="W6" s="14" t="str">
        <f>Luciani_msg!G6</f>
        <v>Annonce</v>
      </c>
      <c r="X6" s="49">
        <v>1</v>
      </c>
      <c r="Y6" s="49">
        <v>0</v>
      </c>
      <c r="Z6" s="49">
        <v>0</v>
      </c>
      <c r="AA6" s="49">
        <v>1</v>
      </c>
      <c r="AB6" s="54">
        <f t="shared" si="12"/>
        <v>348</v>
      </c>
      <c r="AC6" s="54" t="str">
        <f t="shared" si="1"/>
        <v/>
      </c>
      <c r="AD6" s="54" t="str">
        <f t="shared" si="2"/>
        <v/>
      </c>
      <c r="AE6" s="54">
        <f t="shared" si="3"/>
        <v>348</v>
      </c>
      <c r="AF6" s="54">
        <f t="shared" si="4"/>
        <v>348</v>
      </c>
      <c r="AG6" s="54">
        <f t="shared" si="5"/>
        <v>348</v>
      </c>
      <c r="AH6" s="54">
        <f t="shared" si="6"/>
        <v>348</v>
      </c>
      <c r="AI6" s="54" t="str">
        <f t="shared" si="7"/>
        <v/>
      </c>
      <c r="AJ6" s="54">
        <f t="shared" si="8"/>
        <v>348</v>
      </c>
      <c r="AK6" s="54">
        <f t="shared" si="9"/>
        <v>348</v>
      </c>
      <c r="AL6" s="54">
        <f t="shared" si="10"/>
        <v>348</v>
      </c>
    </row>
    <row r="7" spans="1:38">
      <c r="A7" s="4">
        <v>43153.754421296297</v>
      </c>
      <c r="B7" s="3" t="s">
        <v>6</v>
      </c>
      <c r="C7" s="3" t="s">
        <v>95</v>
      </c>
      <c r="D7" s="3" t="s">
        <v>96</v>
      </c>
      <c r="E7" s="3" t="s">
        <v>213</v>
      </c>
      <c r="F7" s="31">
        <f t="shared" si="0"/>
        <v>9.8750000000000001E-3</v>
      </c>
      <c r="G7" s="3">
        <f t="shared" si="11"/>
        <v>395</v>
      </c>
      <c r="H7" s="3">
        <v>273</v>
      </c>
      <c r="I7" s="3">
        <v>52</v>
      </c>
      <c r="J7" s="3">
        <v>337</v>
      </c>
      <c r="K7" s="3">
        <v>6</v>
      </c>
      <c r="L7" s="3">
        <v>52</v>
      </c>
      <c r="M7" s="3">
        <v>24</v>
      </c>
      <c r="N7" s="3">
        <v>25</v>
      </c>
      <c r="O7" s="3">
        <v>30</v>
      </c>
      <c r="P7" s="3">
        <v>61</v>
      </c>
      <c r="Q7" s="3">
        <v>3</v>
      </c>
      <c r="R7" s="3">
        <v>0</v>
      </c>
      <c r="S7" s="14" t="str">
        <f>Luciani_msg!H7</f>
        <v>D-Q</v>
      </c>
      <c r="T7" s="16" t="str">
        <f>Luciani_msg!I7</f>
        <v>Inf Inter</v>
      </c>
      <c r="U7" s="16" t="str">
        <f>Luciani_msg!J7</f>
        <v>Indirecte</v>
      </c>
      <c r="V7" s="16" t="str">
        <f>Luciani_msg!K7</f>
        <v>Oui</v>
      </c>
      <c r="W7" s="14" t="str">
        <f>Luciani_msg!G7</f>
        <v>Annonce</v>
      </c>
      <c r="X7" s="49">
        <v>1</v>
      </c>
      <c r="Y7" s="49">
        <v>1</v>
      </c>
      <c r="Z7" s="49">
        <v>1</v>
      </c>
      <c r="AA7" s="49">
        <v>1</v>
      </c>
      <c r="AB7" s="54">
        <f t="shared" si="12"/>
        <v>395</v>
      </c>
      <c r="AC7" s="54">
        <f t="shared" si="1"/>
        <v>395</v>
      </c>
      <c r="AD7" s="54">
        <f t="shared" si="2"/>
        <v>395</v>
      </c>
      <c r="AE7" s="54">
        <f t="shared" si="3"/>
        <v>395</v>
      </c>
      <c r="AF7" s="54">
        <f t="shared" si="4"/>
        <v>395</v>
      </c>
      <c r="AG7" s="54">
        <f t="shared" si="5"/>
        <v>395</v>
      </c>
      <c r="AH7" s="54">
        <f t="shared" si="6"/>
        <v>395</v>
      </c>
      <c r="AI7" s="54">
        <f t="shared" si="7"/>
        <v>395</v>
      </c>
      <c r="AJ7" s="54">
        <f t="shared" si="8"/>
        <v>395</v>
      </c>
      <c r="AK7" s="54">
        <f t="shared" si="9"/>
        <v>395</v>
      </c>
      <c r="AL7" s="54">
        <f t="shared" si="10"/>
        <v>395</v>
      </c>
    </row>
    <row r="8" spans="1:38">
      <c r="A8" s="4">
        <v>43154.537615740737</v>
      </c>
      <c r="B8" s="3" t="s">
        <v>5</v>
      </c>
      <c r="C8" s="3" t="s">
        <v>97</v>
      </c>
      <c r="D8" s="3" t="s">
        <v>98</v>
      </c>
      <c r="E8" s="3" t="s">
        <v>216</v>
      </c>
      <c r="F8" s="31">
        <f t="shared" si="0"/>
        <v>1.0999999999999999E-2</v>
      </c>
      <c r="G8" s="3">
        <f t="shared" si="11"/>
        <v>440</v>
      </c>
      <c r="H8" s="3">
        <v>258</v>
      </c>
      <c r="I8" s="3">
        <v>32</v>
      </c>
      <c r="J8" s="3">
        <v>346</v>
      </c>
      <c r="K8" s="3">
        <v>62</v>
      </c>
      <c r="L8" s="3">
        <v>32</v>
      </c>
      <c r="M8" s="3">
        <v>30</v>
      </c>
      <c r="N8" s="3">
        <v>1</v>
      </c>
      <c r="O8" s="3">
        <v>19</v>
      </c>
      <c r="P8" s="3">
        <v>87</v>
      </c>
      <c r="Q8" s="3">
        <v>1</v>
      </c>
      <c r="R8" s="3">
        <v>0</v>
      </c>
      <c r="S8" s="14" t="str">
        <f>Luciani_msg!H8</f>
        <v>D-I</v>
      </c>
      <c r="T8" s="16" t="str">
        <f>Luciani_msg!I8</f>
        <v>Inf Inter</v>
      </c>
      <c r="U8" s="16" t="str">
        <f>Luciani_msg!J8</f>
        <v>Directe</v>
      </c>
      <c r="V8" s="16" t="str">
        <f>Luciani_msg!K8</f>
        <v>Oui</v>
      </c>
      <c r="W8" s="14" t="str">
        <f>Luciani_msg!G8</f>
        <v>Annonce</v>
      </c>
      <c r="X8" s="49">
        <v>1</v>
      </c>
      <c r="Y8" s="49">
        <v>1</v>
      </c>
      <c r="Z8" s="49">
        <v>1</v>
      </c>
      <c r="AA8" s="49">
        <v>1</v>
      </c>
      <c r="AB8" s="54">
        <f t="shared" si="12"/>
        <v>440</v>
      </c>
      <c r="AC8" s="54">
        <f t="shared" si="1"/>
        <v>440</v>
      </c>
      <c r="AD8" s="54">
        <f t="shared" si="2"/>
        <v>440</v>
      </c>
      <c r="AE8" s="54">
        <f t="shared" si="3"/>
        <v>440</v>
      </c>
      <c r="AF8" s="54">
        <f t="shared" si="4"/>
        <v>440</v>
      </c>
      <c r="AG8" s="54">
        <f t="shared" si="5"/>
        <v>440</v>
      </c>
      <c r="AH8" s="54">
        <f t="shared" si="6"/>
        <v>440</v>
      </c>
      <c r="AI8" s="54">
        <f t="shared" si="7"/>
        <v>440</v>
      </c>
      <c r="AJ8" s="54">
        <f t="shared" si="8"/>
        <v>440</v>
      </c>
      <c r="AK8" s="54">
        <f t="shared" si="9"/>
        <v>440</v>
      </c>
      <c r="AL8" s="54">
        <f t="shared" si="10"/>
        <v>440</v>
      </c>
    </row>
    <row r="9" spans="1:38">
      <c r="A9" s="4">
        <v>43167.794004629628</v>
      </c>
      <c r="B9" s="3" t="s">
        <v>6</v>
      </c>
      <c r="C9" s="3" t="s">
        <v>99</v>
      </c>
      <c r="D9" s="3" t="s">
        <v>100</v>
      </c>
      <c r="E9" s="3" t="s">
        <v>213</v>
      </c>
      <c r="F9" s="31">
        <f t="shared" si="0"/>
        <v>2.0049999999999998E-2</v>
      </c>
      <c r="G9" s="3">
        <f t="shared" si="11"/>
        <v>802</v>
      </c>
      <c r="H9" s="3">
        <v>623</v>
      </c>
      <c r="I9" s="3">
        <v>70</v>
      </c>
      <c r="J9" s="3">
        <v>728</v>
      </c>
      <c r="K9" s="3">
        <v>4</v>
      </c>
      <c r="L9" s="3">
        <v>70</v>
      </c>
      <c r="M9" s="3">
        <v>40</v>
      </c>
      <c r="N9" s="3">
        <v>29</v>
      </c>
      <c r="O9" s="3">
        <v>67</v>
      </c>
      <c r="P9" s="3">
        <v>96</v>
      </c>
      <c r="Q9" s="3">
        <v>7</v>
      </c>
      <c r="R9" s="3">
        <v>2</v>
      </c>
      <c r="S9" s="14" t="str">
        <f>Luciani_msg!H9</f>
        <v>D</v>
      </c>
      <c r="T9" s="16" t="str">
        <f>Luciani_msg!I9</f>
        <v>Inf Inter</v>
      </c>
      <c r="U9" s="16" t="str">
        <f>Luciani_msg!J9</f>
        <v>Aucune</v>
      </c>
      <c r="V9" s="16" t="str">
        <f>Luciani_msg!K9</f>
        <v>Non</v>
      </c>
      <c r="W9" s="14" t="str">
        <f>Luciani_msg!G9</f>
        <v>Annonce</v>
      </c>
      <c r="X9" s="49">
        <v>0</v>
      </c>
      <c r="Y9" s="49">
        <v>1</v>
      </c>
      <c r="Z9" s="49">
        <v>0</v>
      </c>
      <c r="AA9" s="49">
        <v>1</v>
      </c>
      <c r="AB9" s="54" t="str">
        <f t="shared" si="12"/>
        <v/>
      </c>
      <c r="AC9" s="54">
        <f t="shared" si="1"/>
        <v>802</v>
      </c>
      <c r="AD9" s="54" t="str">
        <f t="shared" si="2"/>
        <v/>
      </c>
      <c r="AE9" s="54">
        <f t="shared" si="3"/>
        <v>802</v>
      </c>
      <c r="AF9" s="54">
        <f t="shared" si="4"/>
        <v>802</v>
      </c>
      <c r="AG9" s="54" t="str">
        <f t="shared" si="5"/>
        <v/>
      </c>
      <c r="AH9" s="54">
        <f t="shared" si="6"/>
        <v>802</v>
      </c>
      <c r="AI9" s="54">
        <f t="shared" si="7"/>
        <v>802</v>
      </c>
      <c r="AJ9" s="54">
        <f t="shared" si="8"/>
        <v>802</v>
      </c>
      <c r="AK9" s="54">
        <f t="shared" si="9"/>
        <v>802</v>
      </c>
      <c r="AL9" s="54">
        <f t="shared" si="10"/>
        <v>802</v>
      </c>
    </row>
    <row r="10" spans="1:38">
      <c r="A10" s="4">
        <v>43181.7500462963</v>
      </c>
      <c r="B10" s="3" t="s">
        <v>6</v>
      </c>
      <c r="C10" s="3" t="s">
        <v>101</v>
      </c>
      <c r="D10" s="3" t="s">
        <v>102</v>
      </c>
      <c r="E10" s="3" t="s">
        <v>216</v>
      </c>
      <c r="F10" s="31">
        <f t="shared" si="0"/>
        <v>1.3849999999999999E-2</v>
      </c>
      <c r="G10" s="3">
        <f t="shared" si="11"/>
        <v>554</v>
      </c>
      <c r="H10" s="3">
        <v>399</v>
      </c>
      <c r="I10" s="3">
        <v>41</v>
      </c>
      <c r="J10" s="3">
        <v>497</v>
      </c>
      <c r="K10" s="3">
        <v>16</v>
      </c>
      <c r="L10" s="3">
        <v>41</v>
      </c>
      <c r="M10" s="3">
        <v>29</v>
      </c>
      <c r="N10" s="3">
        <v>11</v>
      </c>
      <c r="O10" s="3">
        <v>32</v>
      </c>
      <c r="P10" s="3">
        <v>93</v>
      </c>
      <c r="Q10" s="3">
        <v>3</v>
      </c>
      <c r="R10" s="3">
        <v>2</v>
      </c>
      <c r="S10" s="14" t="str">
        <f>Luciani_msg!H10</f>
        <v>D</v>
      </c>
      <c r="T10" s="16" t="str">
        <f>Luciani_msg!I10</f>
        <v>Inf</v>
      </c>
      <c r="U10" s="16" t="str">
        <f>Luciani_msg!J10</f>
        <v>Aucune</v>
      </c>
      <c r="V10" s="16" t="str">
        <f>Luciani_msg!K10</f>
        <v>Non</v>
      </c>
      <c r="W10" s="14" t="str">
        <f>Luciani_msg!G10</f>
        <v>Annonce</v>
      </c>
      <c r="X10" s="49">
        <v>0</v>
      </c>
      <c r="Y10" s="49">
        <v>0</v>
      </c>
      <c r="Z10" s="49">
        <v>1</v>
      </c>
      <c r="AA10" s="49">
        <v>1</v>
      </c>
      <c r="AB10" s="54" t="str">
        <f t="shared" si="12"/>
        <v/>
      </c>
      <c r="AC10" s="54" t="str">
        <f t="shared" si="1"/>
        <v/>
      </c>
      <c r="AD10" s="54">
        <f t="shared" si="2"/>
        <v>554</v>
      </c>
      <c r="AE10" s="54">
        <f t="shared" si="3"/>
        <v>554</v>
      </c>
      <c r="AF10" s="54" t="str">
        <f t="shared" si="4"/>
        <v/>
      </c>
      <c r="AG10" s="54">
        <f t="shared" si="5"/>
        <v>554</v>
      </c>
      <c r="AH10" s="54">
        <f t="shared" si="6"/>
        <v>554</v>
      </c>
      <c r="AI10" s="54">
        <f t="shared" si="7"/>
        <v>554</v>
      </c>
      <c r="AJ10" s="54">
        <f t="shared" si="8"/>
        <v>554</v>
      </c>
      <c r="AK10" s="54">
        <f t="shared" si="9"/>
        <v>554</v>
      </c>
      <c r="AL10" s="54">
        <f t="shared" si="10"/>
        <v>554</v>
      </c>
    </row>
    <row r="11" spans="1:38">
      <c r="A11" s="4">
        <v>43182.812673611108</v>
      </c>
      <c r="B11" s="3" t="s">
        <v>6</v>
      </c>
      <c r="C11" s="3" t="s">
        <v>103</v>
      </c>
      <c r="D11" s="3" t="s">
        <v>104</v>
      </c>
      <c r="E11" s="3" t="s">
        <v>216</v>
      </c>
      <c r="F11" s="31">
        <f t="shared" si="0"/>
        <v>1.225E-2</v>
      </c>
      <c r="G11" s="3">
        <f t="shared" si="11"/>
        <v>490</v>
      </c>
      <c r="H11" s="3">
        <v>352</v>
      </c>
      <c r="I11" s="3">
        <v>34</v>
      </c>
      <c r="J11" s="3">
        <v>429</v>
      </c>
      <c r="K11" s="3">
        <v>27</v>
      </c>
      <c r="L11" s="3">
        <v>34</v>
      </c>
      <c r="M11" s="3">
        <v>27</v>
      </c>
      <c r="N11" s="3">
        <v>6</v>
      </c>
      <c r="O11" s="3">
        <v>34</v>
      </c>
      <c r="P11" s="3">
        <v>73</v>
      </c>
      <c r="Q11" s="3">
        <v>3</v>
      </c>
      <c r="R11" s="3">
        <v>1</v>
      </c>
      <c r="S11" s="14" t="str">
        <f>Luciani_msg!H11</f>
        <v>D</v>
      </c>
      <c r="T11" s="16" t="str">
        <f>Luciani_msg!I11</f>
        <v>Inf Inter</v>
      </c>
      <c r="U11" s="16" t="str">
        <f>Luciani_msg!J11</f>
        <v>Indirecte</v>
      </c>
      <c r="V11" s="16" t="str">
        <f>Luciani_msg!K11</f>
        <v>Oui</v>
      </c>
      <c r="W11" s="14" t="str">
        <f>Luciani_msg!G11</f>
        <v>Annonce</v>
      </c>
      <c r="X11" s="49">
        <v>1</v>
      </c>
      <c r="Y11" s="49">
        <v>1</v>
      </c>
      <c r="Z11" s="49">
        <v>1</v>
      </c>
      <c r="AA11" s="49">
        <v>1</v>
      </c>
      <c r="AB11" s="54">
        <f t="shared" si="12"/>
        <v>490</v>
      </c>
      <c r="AC11" s="54">
        <f t="shared" si="1"/>
        <v>490</v>
      </c>
      <c r="AD11" s="54">
        <f t="shared" si="2"/>
        <v>490</v>
      </c>
      <c r="AE11" s="54">
        <f t="shared" si="3"/>
        <v>490</v>
      </c>
      <c r="AF11" s="54">
        <f t="shared" si="4"/>
        <v>490</v>
      </c>
      <c r="AG11" s="54">
        <f t="shared" si="5"/>
        <v>490</v>
      </c>
      <c r="AH11" s="54">
        <f t="shared" si="6"/>
        <v>490</v>
      </c>
      <c r="AI11" s="54">
        <f t="shared" si="7"/>
        <v>490</v>
      </c>
      <c r="AJ11" s="54">
        <f t="shared" si="8"/>
        <v>490</v>
      </c>
      <c r="AK11" s="54">
        <f t="shared" si="9"/>
        <v>490</v>
      </c>
      <c r="AL11" s="54">
        <f t="shared" si="10"/>
        <v>490</v>
      </c>
    </row>
    <row r="12" spans="1:38">
      <c r="A12" s="4">
        <v>43185.776180555556</v>
      </c>
      <c r="B12" s="3" t="s">
        <v>6</v>
      </c>
      <c r="C12" s="3" t="s">
        <v>105</v>
      </c>
      <c r="D12" s="3" t="s">
        <v>106</v>
      </c>
      <c r="E12" s="3" t="s">
        <v>216</v>
      </c>
      <c r="F12" s="31">
        <f t="shared" si="0"/>
        <v>8.3000000000000001E-3</v>
      </c>
      <c r="G12" s="3">
        <f t="shared" si="11"/>
        <v>332</v>
      </c>
      <c r="H12" s="3">
        <v>257</v>
      </c>
      <c r="I12" s="3">
        <v>14</v>
      </c>
      <c r="J12" s="3">
        <v>315</v>
      </c>
      <c r="K12" s="3">
        <v>3</v>
      </c>
      <c r="L12" s="3">
        <v>14</v>
      </c>
      <c r="M12" s="3">
        <v>11</v>
      </c>
      <c r="N12" s="3">
        <v>2</v>
      </c>
      <c r="O12" s="3">
        <v>5</v>
      </c>
      <c r="P12" s="3">
        <v>56</v>
      </c>
      <c r="Q12" s="3">
        <v>1</v>
      </c>
      <c r="R12" s="3">
        <v>1</v>
      </c>
      <c r="S12" s="14" t="str">
        <f>Luciani_msg!H12</f>
        <v>D</v>
      </c>
      <c r="T12" s="16" t="str">
        <f>Luciani_msg!I12</f>
        <v>Inf Inter</v>
      </c>
      <c r="U12" s="16" t="str">
        <f>Luciani_msg!J12</f>
        <v>Indirecte</v>
      </c>
      <c r="V12" s="16" t="str">
        <f>Luciani_msg!K12</f>
        <v>Oui</v>
      </c>
      <c r="W12" s="14" t="str">
        <f>Luciani_msg!G12</f>
        <v>Annonce</v>
      </c>
      <c r="X12" s="49">
        <v>0</v>
      </c>
      <c r="Y12" s="49">
        <v>1</v>
      </c>
      <c r="Z12" s="49">
        <v>1</v>
      </c>
      <c r="AA12" s="49">
        <v>1</v>
      </c>
      <c r="AB12" s="54" t="str">
        <f t="shared" si="12"/>
        <v/>
      </c>
      <c r="AC12" s="54">
        <f t="shared" si="1"/>
        <v>332</v>
      </c>
      <c r="AD12" s="54">
        <f t="shared" si="2"/>
        <v>332</v>
      </c>
      <c r="AE12" s="54">
        <f t="shared" si="3"/>
        <v>332</v>
      </c>
      <c r="AF12" s="54">
        <f t="shared" si="4"/>
        <v>332</v>
      </c>
      <c r="AG12" s="54">
        <f t="shared" si="5"/>
        <v>332</v>
      </c>
      <c r="AH12" s="54">
        <f t="shared" si="6"/>
        <v>332</v>
      </c>
      <c r="AI12" s="54">
        <f t="shared" si="7"/>
        <v>332</v>
      </c>
      <c r="AJ12" s="54">
        <f t="shared" si="8"/>
        <v>332</v>
      </c>
      <c r="AK12" s="54">
        <f t="shared" si="9"/>
        <v>332</v>
      </c>
      <c r="AL12" s="54">
        <f t="shared" si="10"/>
        <v>332</v>
      </c>
    </row>
    <row r="13" spans="1:38">
      <c r="A13" s="4">
        <v>43186.708333333336</v>
      </c>
      <c r="B13" s="3" t="s">
        <v>5</v>
      </c>
      <c r="C13" s="3" t="s">
        <v>107</v>
      </c>
      <c r="D13" s="3" t="s">
        <v>108</v>
      </c>
      <c r="E13" s="3" t="s">
        <v>216</v>
      </c>
      <c r="F13" s="31">
        <f t="shared" si="0"/>
        <v>1.1724999999999999E-2</v>
      </c>
      <c r="G13" s="3">
        <f t="shared" si="11"/>
        <v>469</v>
      </c>
      <c r="H13" s="3">
        <v>345</v>
      </c>
      <c r="I13" s="3">
        <v>20</v>
      </c>
      <c r="J13" s="3">
        <v>413</v>
      </c>
      <c r="K13" s="3">
        <v>36</v>
      </c>
      <c r="L13" s="3">
        <v>20</v>
      </c>
      <c r="M13" s="3">
        <v>17</v>
      </c>
      <c r="N13" s="3">
        <v>3</v>
      </c>
      <c r="O13" s="3">
        <v>14</v>
      </c>
      <c r="P13" s="3">
        <v>65</v>
      </c>
      <c r="Q13" s="3">
        <v>0</v>
      </c>
      <c r="R13" s="3">
        <v>2</v>
      </c>
      <c r="S13" s="14" t="str">
        <f>Luciani_msg!H13</f>
        <v>D</v>
      </c>
      <c r="T13" s="16" t="str">
        <f>Luciani_msg!I13</f>
        <v>Inf Inter</v>
      </c>
      <c r="U13" s="16" t="str">
        <f>Luciani_msg!J13</f>
        <v>Aucune</v>
      </c>
      <c r="V13" s="16" t="str">
        <f>Luciani_msg!K13</f>
        <v>Non</v>
      </c>
      <c r="W13" s="14" t="str">
        <f>Luciani_msg!G13</f>
        <v>Annonce</v>
      </c>
      <c r="X13" s="49">
        <v>0</v>
      </c>
      <c r="Y13" s="49">
        <v>1</v>
      </c>
      <c r="Z13" s="49">
        <v>1</v>
      </c>
      <c r="AA13" s="49">
        <v>0</v>
      </c>
      <c r="AB13" s="54" t="str">
        <f t="shared" si="12"/>
        <v/>
      </c>
      <c r="AC13" s="54">
        <f t="shared" si="1"/>
        <v>469</v>
      </c>
      <c r="AD13" s="54">
        <f t="shared" si="2"/>
        <v>469</v>
      </c>
      <c r="AE13" s="54" t="str">
        <f t="shared" si="3"/>
        <v/>
      </c>
      <c r="AF13" s="54">
        <f t="shared" si="4"/>
        <v>469</v>
      </c>
      <c r="AG13" s="54">
        <f t="shared" si="5"/>
        <v>469</v>
      </c>
      <c r="AH13" s="54" t="str">
        <f t="shared" si="6"/>
        <v/>
      </c>
      <c r="AI13" s="54">
        <f t="shared" si="7"/>
        <v>469</v>
      </c>
      <c r="AJ13" s="54">
        <f t="shared" si="8"/>
        <v>469</v>
      </c>
      <c r="AK13" s="54">
        <f t="shared" si="9"/>
        <v>469</v>
      </c>
      <c r="AL13" s="54">
        <f t="shared" si="10"/>
        <v>469</v>
      </c>
    </row>
    <row r="14" spans="1:38">
      <c r="A14" s="4">
        <v>43188.787453703706</v>
      </c>
      <c r="B14" s="3" t="s">
        <v>6</v>
      </c>
      <c r="C14" s="3" t="s">
        <v>109</v>
      </c>
      <c r="D14" s="3" t="s">
        <v>110</v>
      </c>
      <c r="E14" s="3" t="s">
        <v>216</v>
      </c>
      <c r="F14" s="31">
        <f t="shared" si="0"/>
        <v>1.345E-2</v>
      </c>
      <c r="G14" s="3">
        <f t="shared" si="11"/>
        <v>538</v>
      </c>
      <c r="H14" s="3">
        <v>367</v>
      </c>
      <c r="I14" s="3">
        <v>48</v>
      </c>
      <c r="J14" s="3">
        <v>481</v>
      </c>
      <c r="K14" s="3">
        <v>9</v>
      </c>
      <c r="L14" s="3">
        <v>48</v>
      </c>
      <c r="M14" s="3">
        <v>28</v>
      </c>
      <c r="N14" s="3">
        <v>19</v>
      </c>
      <c r="O14" s="3">
        <v>35</v>
      </c>
      <c r="P14" s="3">
        <v>102</v>
      </c>
      <c r="Q14" s="3">
        <v>11</v>
      </c>
      <c r="R14" s="3">
        <v>1</v>
      </c>
      <c r="S14" s="14" t="str">
        <f>Luciani_msg!H14</f>
        <v>D</v>
      </c>
      <c r="T14" s="16" t="str">
        <f>Luciani_msg!I14</f>
        <v>Inf Inter</v>
      </c>
      <c r="U14" s="16" t="str">
        <f>Luciani_msg!J14</f>
        <v>Indirecte</v>
      </c>
      <c r="V14" s="16" t="str">
        <f>Luciani_msg!K14</f>
        <v>Oui</v>
      </c>
      <c r="W14" s="14" t="str">
        <f>Luciani_msg!G14</f>
        <v>Annonce</v>
      </c>
      <c r="X14" s="49">
        <v>1</v>
      </c>
      <c r="Y14" s="49">
        <v>1</v>
      </c>
      <c r="Z14" s="49">
        <v>0</v>
      </c>
      <c r="AA14" s="49">
        <v>1</v>
      </c>
      <c r="AB14" s="54">
        <f t="shared" si="12"/>
        <v>538</v>
      </c>
      <c r="AC14" s="54">
        <f t="shared" si="1"/>
        <v>538</v>
      </c>
      <c r="AD14" s="54" t="str">
        <f t="shared" si="2"/>
        <v/>
      </c>
      <c r="AE14" s="54">
        <f t="shared" si="3"/>
        <v>538</v>
      </c>
      <c r="AF14" s="54">
        <f t="shared" si="4"/>
        <v>538</v>
      </c>
      <c r="AG14" s="54">
        <f t="shared" si="5"/>
        <v>538</v>
      </c>
      <c r="AH14" s="54">
        <f t="shared" si="6"/>
        <v>538</v>
      </c>
      <c r="AI14" s="54">
        <f t="shared" si="7"/>
        <v>538</v>
      </c>
      <c r="AJ14" s="54">
        <f t="shared" si="8"/>
        <v>538</v>
      </c>
      <c r="AK14" s="54">
        <f t="shared" si="9"/>
        <v>538</v>
      </c>
      <c r="AL14" s="54">
        <f t="shared" si="10"/>
        <v>538</v>
      </c>
    </row>
    <row r="15" spans="1:38">
      <c r="A15" s="4">
        <v>43189.740937499999</v>
      </c>
      <c r="B15" s="3" t="s">
        <v>6</v>
      </c>
      <c r="C15" s="3" t="s">
        <v>111</v>
      </c>
      <c r="D15" s="3" t="s">
        <v>112</v>
      </c>
      <c r="E15" s="3" t="s">
        <v>216</v>
      </c>
      <c r="F15" s="31">
        <f t="shared" si="0"/>
        <v>1.175E-2</v>
      </c>
      <c r="G15" s="3">
        <f t="shared" si="11"/>
        <v>470</v>
      </c>
      <c r="H15" s="3">
        <v>334</v>
      </c>
      <c r="I15" s="3">
        <v>34</v>
      </c>
      <c r="J15" s="3">
        <v>421</v>
      </c>
      <c r="K15" s="3">
        <v>15</v>
      </c>
      <c r="L15" s="3">
        <v>34</v>
      </c>
      <c r="M15" s="3">
        <v>21</v>
      </c>
      <c r="N15" s="3">
        <v>11</v>
      </c>
      <c r="O15" s="3">
        <v>23</v>
      </c>
      <c r="P15" s="3">
        <v>87</v>
      </c>
      <c r="Q15" s="3">
        <v>0</v>
      </c>
      <c r="R15" s="3">
        <v>0</v>
      </c>
      <c r="S15" s="14" t="str">
        <f>Luciani_msg!H15</f>
        <v>D-I</v>
      </c>
      <c r="T15" s="16" t="str">
        <f>Luciani_msg!I15</f>
        <v>Inf Inter</v>
      </c>
      <c r="U15" s="16" t="str">
        <f>Luciani_msg!J15</f>
        <v>Directe</v>
      </c>
      <c r="V15" s="16" t="str">
        <f>Luciani_msg!K15</f>
        <v>Oui</v>
      </c>
      <c r="W15" s="14" t="str">
        <f>Luciani_msg!G15</f>
        <v>Presse</v>
      </c>
      <c r="X15" s="49">
        <v>1</v>
      </c>
      <c r="Y15" s="49">
        <v>1</v>
      </c>
      <c r="Z15" s="49">
        <v>0</v>
      </c>
      <c r="AA15" s="49">
        <v>1</v>
      </c>
      <c r="AB15" s="54">
        <f t="shared" si="12"/>
        <v>470</v>
      </c>
      <c r="AC15" s="54">
        <f t="shared" si="1"/>
        <v>470</v>
      </c>
      <c r="AD15" s="54" t="str">
        <f t="shared" si="2"/>
        <v/>
      </c>
      <c r="AE15" s="54">
        <f t="shared" si="3"/>
        <v>470</v>
      </c>
      <c r="AF15" s="54">
        <f t="shared" si="4"/>
        <v>470</v>
      </c>
      <c r="AG15" s="54">
        <f t="shared" si="5"/>
        <v>470</v>
      </c>
      <c r="AH15" s="54">
        <f t="shared" si="6"/>
        <v>470</v>
      </c>
      <c r="AI15" s="54">
        <f t="shared" si="7"/>
        <v>470</v>
      </c>
      <c r="AJ15" s="54">
        <f t="shared" si="8"/>
        <v>470</v>
      </c>
      <c r="AK15" s="54">
        <f t="shared" si="9"/>
        <v>470</v>
      </c>
      <c r="AL15" s="54">
        <f t="shared" si="10"/>
        <v>470</v>
      </c>
    </row>
    <row r="16" spans="1:38">
      <c r="A16" s="4">
        <v>43191.750173611108</v>
      </c>
      <c r="B16" s="3" t="s">
        <v>5</v>
      </c>
      <c r="C16" s="3" t="s">
        <v>113</v>
      </c>
      <c r="D16" s="3" t="s">
        <v>114</v>
      </c>
      <c r="E16" s="3" t="s">
        <v>216</v>
      </c>
      <c r="F16" s="31">
        <f t="shared" si="0"/>
        <v>1.1299999999999999E-2</v>
      </c>
      <c r="G16" s="3">
        <f t="shared" si="11"/>
        <v>452</v>
      </c>
      <c r="H16" s="3">
        <v>300</v>
      </c>
      <c r="I16" s="3">
        <v>40</v>
      </c>
      <c r="J16" s="3">
        <v>401</v>
      </c>
      <c r="K16" s="3">
        <v>11</v>
      </c>
      <c r="L16" s="3">
        <v>40</v>
      </c>
      <c r="M16" s="3">
        <v>23</v>
      </c>
      <c r="N16" s="3">
        <v>13</v>
      </c>
      <c r="O16" s="3">
        <v>29</v>
      </c>
      <c r="P16" s="3">
        <v>97</v>
      </c>
      <c r="Q16" s="3">
        <v>3</v>
      </c>
      <c r="R16" s="3">
        <v>1</v>
      </c>
      <c r="S16" s="14" t="str">
        <f>Luciani_msg!H16</f>
        <v>D</v>
      </c>
      <c r="T16" s="16" t="str">
        <f>Luciani_msg!I16</f>
        <v>Inf Inter</v>
      </c>
      <c r="U16" s="16" t="str">
        <f>Luciani_msg!J16</f>
        <v>Indirecte</v>
      </c>
      <c r="V16" s="16" t="str">
        <f>Luciani_msg!K16</f>
        <v>Oui</v>
      </c>
      <c r="W16" s="14" t="str">
        <f>Luciani_msg!G16</f>
        <v>Annonce</v>
      </c>
      <c r="X16" s="49">
        <v>1</v>
      </c>
      <c r="Y16" s="49">
        <v>0</v>
      </c>
      <c r="Z16" s="49">
        <v>0</v>
      </c>
      <c r="AA16" s="49">
        <v>1</v>
      </c>
      <c r="AB16" s="54">
        <f t="shared" si="12"/>
        <v>452</v>
      </c>
      <c r="AC16" s="54" t="str">
        <f t="shared" si="1"/>
        <v/>
      </c>
      <c r="AD16" s="54" t="str">
        <f t="shared" si="2"/>
        <v/>
      </c>
      <c r="AE16" s="54">
        <f t="shared" si="3"/>
        <v>452</v>
      </c>
      <c r="AF16" s="54">
        <f t="shared" si="4"/>
        <v>452</v>
      </c>
      <c r="AG16" s="54">
        <f t="shared" si="5"/>
        <v>452</v>
      </c>
      <c r="AH16" s="54">
        <f t="shared" si="6"/>
        <v>452</v>
      </c>
      <c r="AI16" s="54" t="str">
        <f t="shared" si="7"/>
        <v/>
      </c>
      <c r="AJ16" s="54">
        <f t="shared" si="8"/>
        <v>452</v>
      </c>
      <c r="AK16" s="54">
        <f t="shared" si="9"/>
        <v>452</v>
      </c>
      <c r="AL16" s="54">
        <f t="shared" si="10"/>
        <v>452</v>
      </c>
    </row>
    <row r="17" spans="1:38">
      <c r="A17" s="4">
        <v>43194.7187962963</v>
      </c>
      <c r="B17" s="3" t="s">
        <v>6</v>
      </c>
      <c r="C17" s="3" t="s">
        <v>115</v>
      </c>
      <c r="D17" s="3" t="s">
        <v>116</v>
      </c>
      <c r="E17" s="3" t="s">
        <v>213</v>
      </c>
      <c r="F17" s="31">
        <f t="shared" si="0"/>
        <v>1.3724999999999999E-2</v>
      </c>
      <c r="G17" s="3">
        <f t="shared" si="11"/>
        <v>549</v>
      </c>
      <c r="H17" s="3">
        <v>366</v>
      </c>
      <c r="I17" s="3">
        <v>48</v>
      </c>
      <c r="J17" s="3">
        <v>480</v>
      </c>
      <c r="K17" s="3">
        <v>21</v>
      </c>
      <c r="L17" s="3">
        <v>48</v>
      </c>
      <c r="M17" s="3">
        <v>42</v>
      </c>
      <c r="N17" s="3">
        <v>5</v>
      </c>
      <c r="O17" s="3">
        <v>42</v>
      </c>
      <c r="P17" s="3">
        <v>104</v>
      </c>
      <c r="Q17" s="3">
        <v>9</v>
      </c>
      <c r="R17" s="3">
        <v>1</v>
      </c>
      <c r="S17" s="14" t="str">
        <f>Luciani_msg!H17</f>
        <v>D</v>
      </c>
      <c r="T17" s="16" t="str">
        <f>Luciani_msg!I17</f>
        <v>Inf Inter</v>
      </c>
      <c r="U17" s="16" t="str">
        <f>Luciani_msg!J17</f>
        <v>Indirecte</v>
      </c>
      <c r="V17" s="16" t="str">
        <f>Luciani_msg!K17</f>
        <v>Oui</v>
      </c>
      <c r="W17" s="14" t="str">
        <f>Luciani_msg!G17</f>
        <v>Presse</v>
      </c>
      <c r="X17" s="50">
        <v>0</v>
      </c>
      <c r="Y17" s="50">
        <v>1</v>
      </c>
      <c r="Z17" s="50">
        <v>0</v>
      </c>
      <c r="AA17" s="50">
        <v>1</v>
      </c>
      <c r="AB17" s="54" t="str">
        <f t="shared" si="12"/>
        <v/>
      </c>
      <c r="AC17" s="54">
        <f t="shared" si="1"/>
        <v>549</v>
      </c>
      <c r="AD17" s="54" t="str">
        <f t="shared" si="2"/>
        <v/>
      </c>
      <c r="AE17" s="54">
        <f t="shared" si="3"/>
        <v>549</v>
      </c>
      <c r="AF17" s="54">
        <f t="shared" si="4"/>
        <v>549</v>
      </c>
      <c r="AG17" s="54" t="str">
        <f t="shared" si="5"/>
        <v/>
      </c>
      <c r="AH17" s="54">
        <f t="shared" si="6"/>
        <v>549</v>
      </c>
      <c r="AI17" s="54">
        <f t="shared" si="7"/>
        <v>549</v>
      </c>
      <c r="AJ17" s="54">
        <f t="shared" si="8"/>
        <v>549</v>
      </c>
      <c r="AK17" s="54">
        <f t="shared" si="9"/>
        <v>549</v>
      </c>
      <c r="AL17" s="54">
        <f t="shared" si="10"/>
        <v>549</v>
      </c>
    </row>
    <row r="18" spans="1:38" s="6" customFormat="1">
      <c r="A18" s="10">
        <v>43196.003472222219</v>
      </c>
      <c r="B18" s="5" t="s">
        <v>6</v>
      </c>
      <c r="C18" s="5" t="s">
        <v>117</v>
      </c>
      <c r="D18" s="5" t="s">
        <v>118</v>
      </c>
      <c r="E18" s="5" t="s">
        <v>216</v>
      </c>
      <c r="F18" s="31">
        <f t="shared" si="0"/>
        <v>4.3025000000000001E-2</v>
      </c>
      <c r="G18" s="5">
        <f t="shared" si="11"/>
        <v>1721</v>
      </c>
      <c r="H18" s="5">
        <v>1101</v>
      </c>
      <c r="I18" s="5">
        <v>179</v>
      </c>
      <c r="J18" s="5">
        <v>1437</v>
      </c>
      <c r="K18" s="5">
        <v>105</v>
      </c>
      <c r="L18" s="5">
        <v>179</v>
      </c>
      <c r="M18" s="5">
        <v>142</v>
      </c>
      <c r="N18" s="5">
        <v>20</v>
      </c>
      <c r="O18" s="5">
        <v>63</v>
      </c>
      <c r="P18" s="5">
        <v>330</v>
      </c>
      <c r="Q18" s="5">
        <v>4</v>
      </c>
      <c r="R18" s="5">
        <v>2</v>
      </c>
      <c r="S18" s="25" t="str">
        <f>Luciani_msg!H18</f>
        <v>D-I</v>
      </c>
      <c r="T18" s="26" t="str">
        <f>Luciani_msg!I18</f>
        <v>Inf Inter</v>
      </c>
      <c r="U18" s="26" t="str">
        <f>Luciani_msg!J18</f>
        <v>Directe</v>
      </c>
      <c r="V18" s="26" t="str">
        <f>Luciani_msg!K18</f>
        <v>Oui</v>
      </c>
      <c r="W18" s="25" t="str">
        <f>Luciani_msg!G18</f>
        <v>Annonce</v>
      </c>
      <c r="X18" s="51">
        <v>0</v>
      </c>
      <c r="Y18" s="51">
        <v>1</v>
      </c>
      <c r="Z18" s="51">
        <v>0</v>
      </c>
      <c r="AA18" s="51">
        <v>1</v>
      </c>
      <c r="AB18" s="59" t="str">
        <f t="shared" si="12"/>
        <v/>
      </c>
      <c r="AC18" s="59">
        <f t="shared" si="1"/>
        <v>1721</v>
      </c>
      <c r="AD18" s="59" t="str">
        <f t="shared" si="2"/>
        <v/>
      </c>
      <c r="AE18" s="59">
        <f t="shared" si="3"/>
        <v>1721</v>
      </c>
      <c r="AF18" s="58">
        <f t="shared" si="4"/>
        <v>1721</v>
      </c>
      <c r="AG18" s="59" t="str">
        <f t="shared" si="5"/>
        <v/>
      </c>
      <c r="AH18" s="59">
        <f t="shared" si="6"/>
        <v>1721</v>
      </c>
      <c r="AI18" s="59">
        <f t="shared" si="7"/>
        <v>1721</v>
      </c>
      <c r="AJ18" s="59">
        <f t="shared" si="8"/>
        <v>1721</v>
      </c>
      <c r="AK18" s="59">
        <f t="shared" si="9"/>
        <v>1721</v>
      </c>
      <c r="AL18" s="59">
        <f t="shared" si="10"/>
        <v>1721</v>
      </c>
    </row>
    <row r="19" spans="1:38" s="6" customFormat="1">
      <c r="A19" s="10">
        <v>43196.537905092591</v>
      </c>
      <c r="B19" s="5" t="s">
        <v>5</v>
      </c>
      <c r="C19" s="5" t="s">
        <v>119</v>
      </c>
      <c r="D19" s="5" t="s">
        <v>129</v>
      </c>
      <c r="E19" s="5" t="s">
        <v>215</v>
      </c>
      <c r="F19" s="32">
        <f t="shared" si="0"/>
        <v>8.9250000000000006E-3</v>
      </c>
      <c r="G19" s="5">
        <f t="shared" si="11"/>
        <v>357</v>
      </c>
      <c r="H19" s="5">
        <v>205</v>
      </c>
      <c r="I19" s="5">
        <v>30</v>
      </c>
      <c r="J19" s="5">
        <v>291</v>
      </c>
      <c r="K19" s="5">
        <v>36</v>
      </c>
      <c r="L19" s="5">
        <v>30</v>
      </c>
      <c r="M19" s="5">
        <v>28</v>
      </c>
      <c r="N19" s="5">
        <v>2</v>
      </c>
      <c r="O19" s="5">
        <v>26</v>
      </c>
      <c r="P19" s="5">
        <v>85</v>
      </c>
      <c r="Q19" s="5">
        <v>1</v>
      </c>
      <c r="R19" s="5">
        <v>0</v>
      </c>
      <c r="S19" s="25" t="str">
        <f>Luciani_msg!H19</f>
        <v>D-I</v>
      </c>
      <c r="T19" s="26" t="str">
        <f>Luciani_msg!I19</f>
        <v>Inf Inter</v>
      </c>
      <c r="U19" s="26" t="str">
        <f>Luciani_msg!J19</f>
        <v>Directe</v>
      </c>
      <c r="V19" s="26" t="str">
        <f>Luciani_msg!K19</f>
        <v>Oui</v>
      </c>
      <c r="W19" s="25" t="str">
        <f>Luciani_msg!G19</f>
        <v>Annonce</v>
      </c>
      <c r="X19" s="51">
        <v>1</v>
      </c>
      <c r="Y19" s="51">
        <v>1</v>
      </c>
      <c r="Z19" s="51">
        <v>1</v>
      </c>
      <c r="AA19" s="51">
        <v>0</v>
      </c>
      <c r="AB19" s="59">
        <f t="shared" si="12"/>
        <v>357</v>
      </c>
      <c r="AC19" s="59">
        <f t="shared" si="1"/>
        <v>357</v>
      </c>
      <c r="AD19" s="59">
        <f t="shared" si="2"/>
        <v>357</v>
      </c>
      <c r="AE19" s="59" t="str">
        <f t="shared" si="3"/>
        <v/>
      </c>
      <c r="AF19" s="58">
        <f t="shared" si="4"/>
        <v>357</v>
      </c>
      <c r="AG19" s="59">
        <f t="shared" si="5"/>
        <v>357</v>
      </c>
      <c r="AH19" s="59">
        <f t="shared" si="6"/>
        <v>357</v>
      </c>
      <c r="AI19" s="59">
        <f t="shared" si="7"/>
        <v>357</v>
      </c>
      <c r="AJ19" s="59">
        <f t="shared" si="8"/>
        <v>357</v>
      </c>
      <c r="AK19" s="59">
        <f t="shared" si="9"/>
        <v>357</v>
      </c>
      <c r="AL19" s="59">
        <f t="shared" si="10"/>
        <v>357</v>
      </c>
    </row>
    <row r="20" spans="1:38" s="6" customFormat="1">
      <c r="A20" s="10">
        <v>43196.758738425924</v>
      </c>
      <c r="B20" s="5" t="s">
        <v>5</v>
      </c>
      <c r="C20" s="5" t="s">
        <v>120</v>
      </c>
      <c r="D20" s="5" t="s">
        <v>130</v>
      </c>
      <c r="E20" s="5" t="s">
        <v>213</v>
      </c>
      <c r="F20" s="32">
        <f t="shared" si="0"/>
        <v>2.9425E-2</v>
      </c>
      <c r="G20" s="5">
        <f t="shared" si="11"/>
        <v>1177</v>
      </c>
      <c r="H20" s="5">
        <v>520</v>
      </c>
      <c r="I20" s="5">
        <v>103</v>
      </c>
      <c r="J20" s="5">
        <v>777</v>
      </c>
      <c r="K20" s="5">
        <v>297</v>
      </c>
      <c r="L20" s="5">
        <v>103</v>
      </c>
      <c r="M20" s="5">
        <v>75</v>
      </c>
      <c r="N20" s="5">
        <v>24</v>
      </c>
      <c r="O20" s="5">
        <v>80</v>
      </c>
      <c r="P20" s="5">
        <v>250</v>
      </c>
      <c r="Q20" s="5">
        <v>7</v>
      </c>
      <c r="R20" s="5">
        <v>0</v>
      </c>
      <c r="S20" s="25" t="str">
        <f>Luciani_msg!H20</f>
        <v>D</v>
      </c>
      <c r="T20" s="26" t="str">
        <f>Luciani_msg!I20</f>
        <v>Inf Inter</v>
      </c>
      <c r="U20" s="26" t="str">
        <f>Luciani_msg!J20</f>
        <v>Indirecte</v>
      </c>
      <c r="V20" s="26" t="str">
        <f>Luciani_msg!K20</f>
        <v>Oui</v>
      </c>
      <c r="W20" s="25" t="str">
        <f>Luciani_msg!G20</f>
        <v>Contenu</v>
      </c>
      <c r="X20" s="51">
        <v>1</v>
      </c>
      <c r="Y20" s="51">
        <v>1</v>
      </c>
      <c r="Z20" s="51">
        <v>1</v>
      </c>
      <c r="AA20" s="51">
        <v>1</v>
      </c>
      <c r="AB20" s="59">
        <f t="shared" si="12"/>
        <v>1177</v>
      </c>
      <c r="AC20" s="59">
        <f t="shared" si="1"/>
        <v>1177</v>
      </c>
      <c r="AD20" s="59">
        <f t="shared" si="2"/>
        <v>1177</v>
      </c>
      <c r="AE20" s="59">
        <f t="shared" si="3"/>
        <v>1177</v>
      </c>
      <c r="AF20" s="58">
        <f t="shared" si="4"/>
        <v>1177</v>
      </c>
      <c r="AG20" s="59">
        <f t="shared" si="5"/>
        <v>1177</v>
      </c>
      <c r="AH20" s="59">
        <f t="shared" si="6"/>
        <v>1177</v>
      </c>
      <c r="AI20" s="59">
        <f t="shared" si="7"/>
        <v>1177</v>
      </c>
      <c r="AJ20" s="59">
        <f t="shared" si="8"/>
        <v>1177</v>
      </c>
      <c r="AK20" s="59">
        <f t="shared" si="9"/>
        <v>1177</v>
      </c>
      <c r="AL20" s="59">
        <f t="shared" si="10"/>
        <v>1177</v>
      </c>
    </row>
    <row r="21" spans="1:38">
      <c r="A21" s="4">
        <v>43199.735682870371</v>
      </c>
      <c r="B21" s="3" t="s">
        <v>6</v>
      </c>
      <c r="C21" s="3" t="s">
        <v>121</v>
      </c>
      <c r="D21" s="3" t="s">
        <v>122</v>
      </c>
      <c r="E21" s="3" t="s">
        <v>213</v>
      </c>
      <c r="F21" s="31">
        <f t="shared" si="0"/>
        <v>1.9924999999999998E-2</v>
      </c>
      <c r="G21" s="3">
        <f t="shared" si="11"/>
        <v>797</v>
      </c>
      <c r="H21" s="3">
        <v>613</v>
      </c>
      <c r="I21" s="3">
        <v>56</v>
      </c>
      <c r="J21" s="3">
        <v>729</v>
      </c>
      <c r="K21" s="3">
        <v>12</v>
      </c>
      <c r="L21" s="3">
        <v>56</v>
      </c>
      <c r="M21" s="3">
        <v>46</v>
      </c>
      <c r="N21" s="3">
        <v>10</v>
      </c>
      <c r="O21" s="3">
        <v>47</v>
      </c>
      <c r="P21" s="3">
        <v>108</v>
      </c>
      <c r="Q21" s="3">
        <v>7</v>
      </c>
      <c r="R21" s="3">
        <v>1</v>
      </c>
      <c r="S21" s="14" t="str">
        <f>Luciani_msg!H21</f>
        <v>D</v>
      </c>
      <c r="T21" s="16" t="str">
        <f>Luciani_msg!I21</f>
        <v>Inf</v>
      </c>
      <c r="U21" s="16" t="str">
        <f>Luciani_msg!J21</f>
        <v>Aucune</v>
      </c>
      <c r="V21" s="16">
        <f>Luciani_msg!K21</f>
        <v>0</v>
      </c>
      <c r="W21" s="14" t="str">
        <f>Luciani_msg!G21</f>
        <v>Annonce</v>
      </c>
      <c r="X21" s="54">
        <v>0</v>
      </c>
      <c r="Y21" s="54">
        <v>0</v>
      </c>
      <c r="Z21" s="54">
        <v>0</v>
      </c>
      <c r="AA21" s="54">
        <v>1</v>
      </c>
      <c r="AB21" s="54" t="str">
        <f t="shared" si="12"/>
        <v/>
      </c>
      <c r="AC21" s="54" t="str">
        <f t="shared" si="1"/>
        <v/>
      </c>
      <c r="AD21" s="54" t="str">
        <f t="shared" si="2"/>
        <v/>
      </c>
      <c r="AE21" s="54">
        <f t="shared" si="3"/>
        <v>797</v>
      </c>
      <c r="AF21" s="54" t="str">
        <f t="shared" si="4"/>
        <v/>
      </c>
      <c r="AG21" s="54" t="str">
        <f t="shared" si="5"/>
        <v/>
      </c>
      <c r="AH21" s="54">
        <f t="shared" si="6"/>
        <v>797</v>
      </c>
      <c r="AI21" s="54" t="str">
        <f t="shared" si="7"/>
        <v/>
      </c>
      <c r="AJ21" s="54">
        <f t="shared" si="8"/>
        <v>797</v>
      </c>
      <c r="AK21" s="54" t="str">
        <f t="shared" si="9"/>
        <v/>
      </c>
      <c r="AL21" s="54">
        <f t="shared" si="10"/>
        <v>797</v>
      </c>
    </row>
    <row r="22" spans="1:38">
      <c r="A22" s="4">
        <v>43200.534155092595</v>
      </c>
      <c r="B22" s="3" t="s">
        <v>6</v>
      </c>
      <c r="C22" s="3" t="s">
        <v>123</v>
      </c>
      <c r="D22" s="3" t="s">
        <v>124</v>
      </c>
      <c r="E22" s="3" t="s">
        <v>216</v>
      </c>
      <c r="F22" s="31">
        <f t="shared" si="0"/>
        <v>1.1599999999999999E-2</v>
      </c>
      <c r="G22" s="3">
        <f t="shared" si="11"/>
        <v>464</v>
      </c>
      <c r="H22" s="3">
        <v>384</v>
      </c>
      <c r="I22" s="3">
        <v>9</v>
      </c>
      <c r="J22" s="3">
        <v>442</v>
      </c>
      <c r="K22" s="3">
        <v>13</v>
      </c>
      <c r="L22" s="3">
        <v>9</v>
      </c>
      <c r="M22" s="3">
        <v>8</v>
      </c>
      <c r="N22" s="3">
        <v>0</v>
      </c>
      <c r="O22" s="3">
        <v>2</v>
      </c>
      <c r="P22" s="3">
        <v>57</v>
      </c>
      <c r="Q22" s="3">
        <v>1</v>
      </c>
      <c r="R22" s="3">
        <v>0</v>
      </c>
      <c r="S22" s="14" t="str">
        <f>Luciani_msg!H22</f>
        <v>D</v>
      </c>
      <c r="T22" s="16" t="str">
        <f>Luciani_msg!I22</f>
        <v>Inf</v>
      </c>
      <c r="U22" s="16" t="str">
        <f>Luciani_msg!J22</f>
        <v>Aucune</v>
      </c>
      <c r="V22" s="16" t="str">
        <f>Luciani_msg!K22</f>
        <v>Oui</v>
      </c>
      <c r="W22" s="14" t="str">
        <f>Luciani_msg!G22</f>
        <v>Annonce</v>
      </c>
      <c r="X22" s="54">
        <v>1</v>
      </c>
      <c r="Y22" s="54">
        <v>0</v>
      </c>
      <c r="Z22" s="54">
        <v>0</v>
      </c>
      <c r="AA22" s="54">
        <v>0</v>
      </c>
      <c r="AB22" s="54">
        <f t="shared" si="12"/>
        <v>464</v>
      </c>
      <c r="AC22" s="54" t="str">
        <f t="shared" si="1"/>
        <v/>
      </c>
      <c r="AD22" s="54" t="str">
        <f t="shared" si="2"/>
        <v/>
      </c>
      <c r="AE22" s="54" t="str">
        <f t="shared" si="3"/>
        <v/>
      </c>
      <c r="AF22" s="54">
        <f t="shared" si="4"/>
        <v>464</v>
      </c>
      <c r="AG22" s="54">
        <f t="shared" si="5"/>
        <v>464</v>
      </c>
      <c r="AH22" s="54">
        <f t="shared" si="6"/>
        <v>464</v>
      </c>
      <c r="AI22" s="54" t="str">
        <f t="shared" si="7"/>
        <v/>
      </c>
      <c r="AJ22" s="54" t="str">
        <f t="shared" si="8"/>
        <v/>
      </c>
      <c r="AK22" s="54">
        <f t="shared" si="9"/>
        <v>464</v>
      </c>
      <c r="AL22" s="54">
        <f t="shared" si="10"/>
        <v>464</v>
      </c>
    </row>
    <row r="23" spans="1:38">
      <c r="A23" s="4">
        <v>43201.817314814813</v>
      </c>
      <c r="B23" s="3" t="s">
        <v>6</v>
      </c>
      <c r="C23" s="3" t="s">
        <v>125</v>
      </c>
      <c r="D23" s="3" t="s">
        <v>126</v>
      </c>
      <c r="E23" s="3" t="s">
        <v>216</v>
      </c>
      <c r="F23" s="31">
        <f t="shared" si="0"/>
        <v>9.9749999999999995E-3</v>
      </c>
      <c r="G23" s="3">
        <f t="shared" si="11"/>
        <v>399</v>
      </c>
      <c r="H23" s="3">
        <v>315</v>
      </c>
      <c r="I23" s="3">
        <v>17</v>
      </c>
      <c r="J23" s="3">
        <v>374</v>
      </c>
      <c r="K23" s="3">
        <v>8</v>
      </c>
      <c r="L23" s="3">
        <v>17</v>
      </c>
      <c r="M23" s="3">
        <v>14</v>
      </c>
      <c r="N23" s="3">
        <v>1</v>
      </c>
      <c r="O23" s="3">
        <v>11</v>
      </c>
      <c r="P23" s="3">
        <v>53</v>
      </c>
      <c r="Q23" s="3">
        <v>6</v>
      </c>
      <c r="R23" s="3">
        <v>0</v>
      </c>
      <c r="S23" s="14" t="str">
        <f>Luciani_msg!H23</f>
        <v>D-I</v>
      </c>
      <c r="T23" s="16" t="str">
        <f>Luciani_msg!I23</f>
        <v>Inf Inter</v>
      </c>
      <c r="U23" s="16" t="str">
        <f>Luciani_msg!J23</f>
        <v>Directe</v>
      </c>
      <c r="V23" s="16" t="str">
        <f>Luciani_msg!K23</f>
        <v>Oui</v>
      </c>
      <c r="W23" s="14" t="str">
        <f>Luciani_msg!G23</f>
        <v>Annonce</v>
      </c>
      <c r="X23" s="54">
        <v>1</v>
      </c>
      <c r="Y23" s="54">
        <v>0</v>
      </c>
      <c r="Z23" s="54">
        <v>0</v>
      </c>
      <c r="AA23" s="54">
        <v>1</v>
      </c>
      <c r="AB23" s="54">
        <f t="shared" si="12"/>
        <v>399</v>
      </c>
      <c r="AC23" s="54" t="str">
        <f t="shared" si="1"/>
        <v/>
      </c>
      <c r="AD23" s="54" t="str">
        <f t="shared" si="2"/>
        <v/>
      </c>
      <c r="AE23" s="54">
        <f t="shared" si="3"/>
        <v>399</v>
      </c>
      <c r="AF23" s="54">
        <f t="shared" si="4"/>
        <v>399</v>
      </c>
      <c r="AG23" s="54">
        <f t="shared" si="5"/>
        <v>399</v>
      </c>
      <c r="AH23" s="54">
        <f t="shared" si="6"/>
        <v>399</v>
      </c>
      <c r="AI23" s="54" t="str">
        <f t="shared" si="7"/>
        <v/>
      </c>
      <c r="AJ23" s="54">
        <f t="shared" si="8"/>
        <v>399</v>
      </c>
      <c r="AK23" s="54">
        <f t="shared" si="9"/>
        <v>399</v>
      </c>
      <c r="AL23" s="54">
        <f t="shared" si="10"/>
        <v>399</v>
      </c>
    </row>
    <row r="24" spans="1:38">
      <c r="A24" s="4">
        <v>43207.776238425926</v>
      </c>
      <c r="B24" s="3" t="s">
        <v>6</v>
      </c>
      <c r="C24" s="3" t="s">
        <v>127</v>
      </c>
      <c r="D24" s="3" t="s">
        <v>128</v>
      </c>
      <c r="E24" s="3" t="s">
        <v>216</v>
      </c>
      <c r="F24" s="31">
        <f t="shared" si="0"/>
        <v>5.1500000000000001E-3</v>
      </c>
      <c r="G24" s="3">
        <f t="shared" si="11"/>
        <v>206</v>
      </c>
      <c r="H24" s="3">
        <v>134</v>
      </c>
      <c r="I24" s="3">
        <v>31</v>
      </c>
      <c r="J24" s="3">
        <v>167</v>
      </c>
      <c r="K24" s="3">
        <v>8</v>
      </c>
      <c r="L24" s="3">
        <v>31</v>
      </c>
      <c r="M24" s="3">
        <v>21</v>
      </c>
      <c r="N24" s="3">
        <v>7</v>
      </c>
      <c r="O24" s="3">
        <v>21</v>
      </c>
      <c r="P24" s="3">
        <v>28</v>
      </c>
      <c r="Q24" s="3">
        <v>4</v>
      </c>
      <c r="R24" s="3">
        <v>1</v>
      </c>
      <c r="S24" s="14" t="str">
        <f>Luciani_msg!H24</f>
        <v>D-I</v>
      </c>
      <c r="T24" s="16" t="str">
        <f>Luciani_msg!I24</f>
        <v>Inf Inter</v>
      </c>
      <c r="U24" s="16" t="str">
        <f>Luciani_msg!J24</f>
        <v>Directe</v>
      </c>
      <c r="V24" s="16" t="str">
        <f>Luciani_msg!K24</f>
        <v>Non</v>
      </c>
      <c r="W24" s="14" t="str">
        <f>Luciani_msg!G24</f>
        <v>Annonce</v>
      </c>
      <c r="X24" s="54">
        <v>0</v>
      </c>
      <c r="Y24" s="54">
        <v>1</v>
      </c>
      <c r="Z24" s="54">
        <v>0</v>
      </c>
      <c r="AA24" s="54">
        <v>1</v>
      </c>
      <c r="AB24" s="54" t="str">
        <f t="shared" si="12"/>
        <v/>
      </c>
      <c r="AC24" s="54">
        <f t="shared" si="1"/>
        <v>206</v>
      </c>
      <c r="AD24" s="54" t="str">
        <f t="shared" si="2"/>
        <v/>
      </c>
      <c r="AE24" s="54">
        <f t="shared" si="3"/>
        <v>206</v>
      </c>
      <c r="AF24" s="54">
        <f t="shared" si="4"/>
        <v>206</v>
      </c>
      <c r="AG24" s="54" t="str">
        <f t="shared" si="5"/>
        <v/>
      </c>
      <c r="AH24" s="54">
        <f t="shared" si="6"/>
        <v>206</v>
      </c>
      <c r="AI24" s="54">
        <f t="shared" si="7"/>
        <v>206</v>
      </c>
      <c r="AJ24" s="54">
        <f t="shared" si="8"/>
        <v>206</v>
      </c>
      <c r="AK24" s="54">
        <f t="shared" si="9"/>
        <v>206</v>
      </c>
      <c r="AL24" s="54">
        <f t="shared" si="10"/>
        <v>206</v>
      </c>
    </row>
    <row r="25" spans="1:38">
      <c r="X25" s="66"/>
      <c r="Y25" s="66"/>
      <c r="Z25" s="66"/>
      <c r="AA25" s="74" t="s">
        <v>262</v>
      </c>
      <c r="AB25" s="61">
        <f t="shared" ref="AB25:AL25" si="13">AVERAGE(AB2:AB24)</f>
        <v>487.75</v>
      </c>
      <c r="AC25" s="60">
        <f t="shared" si="13"/>
        <v>611.23076923076928</v>
      </c>
      <c r="AD25" s="60">
        <f t="shared" si="13"/>
        <v>538.20000000000005</v>
      </c>
      <c r="AE25" s="60">
        <f t="shared" si="13"/>
        <v>566.70000000000005</v>
      </c>
      <c r="AF25" s="60">
        <f t="shared" si="13"/>
        <v>551.77777777777783</v>
      </c>
      <c r="AG25" s="60">
        <f t="shared" si="13"/>
        <v>492.70588235294116</v>
      </c>
      <c r="AH25" s="60">
        <f t="shared" si="13"/>
        <v>552.5</v>
      </c>
      <c r="AI25" s="60">
        <f t="shared" si="13"/>
        <v>604.25</v>
      </c>
      <c r="AJ25" s="60">
        <f t="shared" si="13"/>
        <v>552.72727272727275</v>
      </c>
      <c r="AK25" s="60">
        <f t="shared" si="13"/>
        <v>554.95238095238096</v>
      </c>
      <c r="AL25" s="60">
        <f t="shared" si="13"/>
        <v>548.86956521739125</v>
      </c>
    </row>
    <row r="26" spans="1:38">
      <c r="A26" s="63"/>
      <c r="C26" s="38" t="s">
        <v>208</v>
      </c>
      <c r="D26" s="36">
        <v>40000</v>
      </c>
      <c r="E26" s="67" t="s">
        <v>243</v>
      </c>
      <c r="F26" s="37">
        <f>+IF(D26&lt;10000,0.96%,IF(D26&lt;20000,0.29%,IF(D26&lt;50000,0.21%,IF(D26&lt;100000,0.19%,IF(D26&lt;200000,0.16%,IF(D26&lt;500000,0.13%,IF(D26&lt;1000000,0.11%,IF(D26&gt;=1000000,0.09%,"Erreur"))))))))</f>
        <v>2.0999999999999999E-3</v>
      </c>
      <c r="G26" s="63"/>
      <c r="H26" s="63"/>
      <c r="I26" s="63"/>
      <c r="J26" s="63"/>
      <c r="K26" s="63"/>
      <c r="L26" s="63"/>
      <c r="M26" s="63"/>
      <c r="N26" s="63"/>
      <c r="O26" s="63"/>
      <c r="P26" s="63"/>
      <c r="Q26" s="63"/>
      <c r="R26" s="63"/>
      <c r="S26" s="52"/>
      <c r="T26" s="65"/>
      <c r="U26" s="65"/>
      <c r="V26" s="65"/>
      <c r="W26" s="52"/>
      <c r="X26" s="66"/>
      <c r="Y26" s="66"/>
      <c r="Z26" s="66"/>
      <c r="AA26" s="40" t="s">
        <v>241</v>
      </c>
      <c r="AB26" s="62">
        <f t="shared" ref="AB26:AL26" si="14">COUNT(AB2:AB24)</f>
        <v>12</v>
      </c>
      <c r="AC26" s="62">
        <f t="shared" si="14"/>
        <v>13</v>
      </c>
      <c r="AD26" s="62">
        <f t="shared" si="14"/>
        <v>10</v>
      </c>
      <c r="AE26" s="62">
        <f t="shared" si="14"/>
        <v>20</v>
      </c>
      <c r="AF26" s="62">
        <f t="shared" si="14"/>
        <v>18</v>
      </c>
      <c r="AG26" s="62">
        <f t="shared" si="14"/>
        <v>17</v>
      </c>
      <c r="AH26" s="62">
        <f t="shared" si="14"/>
        <v>22</v>
      </c>
      <c r="AI26" s="62">
        <f t="shared" si="14"/>
        <v>16</v>
      </c>
      <c r="AJ26" s="62">
        <f t="shared" si="14"/>
        <v>22</v>
      </c>
      <c r="AK26" s="62">
        <f t="shared" si="14"/>
        <v>21</v>
      </c>
      <c r="AL26" s="62">
        <f t="shared" si="14"/>
        <v>23</v>
      </c>
    </row>
    <row r="27" spans="1:38" s="46" customFormat="1">
      <c r="C27" s="101" t="s">
        <v>244</v>
      </c>
      <c r="D27" s="101"/>
      <c r="E27" s="42">
        <f>COUNT($G$2:$G$24)</f>
        <v>23</v>
      </c>
      <c r="F27" s="29">
        <f>+G27/$D$26</f>
        <v>1.4421052631578947E-2</v>
      </c>
      <c r="G27" s="43">
        <f>AVERAGE($G$6:$G$24)</f>
        <v>576.84210526315792</v>
      </c>
      <c r="H27" s="89">
        <f t="shared" ref="H27:R27" si="15">AVERAGE(H6:H24)</f>
        <v>389.42105263157896</v>
      </c>
      <c r="I27" s="89">
        <f t="shared" si="15"/>
        <v>46.789473684210527</v>
      </c>
      <c r="J27" s="89">
        <f t="shared" si="15"/>
        <v>493.26315789473682</v>
      </c>
      <c r="K27" s="89">
        <f t="shared" si="15"/>
        <v>36.789473684210527</v>
      </c>
      <c r="L27" s="89">
        <f t="shared" si="15"/>
        <v>46.789473684210527</v>
      </c>
      <c r="M27" s="89">
        <f t="shared" si="15"/>
        <v>33.94736842105263</v>
      </c>
      <c r="N27" s="89">
        <f t="shared" si="15"/>
        <v>10.578947368421053</v>
      </c>
      <c r="O27" s="89">
        <f t="shared" si="15"/>
        <v>31.421052631578949</v>
      </c>
      <c r="P27" s="89">
        <f t="shared" si="15"/>
        <v>99.21052631578948</v>
      </c>
      <c r="Q27" s="89">
        <f t="shared" si="15"/>
        <v>3.7894736842105261</v>
      </c>
      <c r="R27" s="89">
        <f t="shared" si="15"/>
        <v>0.78947368421052633</v>
      </c>
      <c r="X27"/>
      <c r="Y27"/>
      <c r="Z27"/>
      <c r="AA27"/>
    </row>
    <row r="28" spans="1:38">
      <c r="H28" s="98" t="s">
        <v>253</v>
      </c>
      <c r="I28" s="98"/>
      <c r="J28" s="98"/>
      <c r="K28" s="98"/>
      <c r="L28" s="98"/>
      <c r="M28" s="98"/>
      <c r="N28" s="98"/>
      <c r="O28" s="98"/>
      <c r="P28" s="98"/>
      <c r="Q28" s="98"/>
      <c r="R28" s="98"/>
    </row>
    <row r="29" spans="1:38">
      <c r="C29" s="76" t="s">
        <v>245</v>
      </c>
      <c r="D29" s="70" t="s">
        <v>247</v>
      </c>
      <c r="E29" s="69" t="s">
        <v>243</v>
      </c>
      <c r="F29" s="70" t="s">
        <v>246</v>
      </c>
      <c r="G29" s="70" t="s">
        <v>248</v>
      </c>
      <c r="H29" s="71" t="s">
        <v>249</v>
      </c>
      <c r="I29" s="71" t="s">
        <v>250</v>
      </c>
      <c r="J29" s="71" t="s">
        <v>251</v>
      </c>
      <c r="K29" s="71" t="s">
        <v>252</v>
      </c>
      <c r="L29" s="71"/>
      <c r="M29" s="71" t="s">
        <v>254</v>
      </c>
      <c r="N29" s="71" t="s">
        <v>255</v>
      </c>
      <c r="O29" s="71" t="s">
        <v>256</v>
      </c>
      <c r="P29" s="71" t="s">
        <v>257</v>
      </c>
      <c r="Q29" s="71" t="s">
        <v>258</v>
      </c>
      <c r="R29" s="71" t="s">
        <v>259</v>
      </c>
    </row>
    <row r="30" spans="1:38">
      <c r="C30" s="100" t="s">
        <v>147</v>
      </c>
      <c r="D30" s="13" t="s">
        <v>143</v>
      </c>
      <c r="E30" s="42">
        <f>COUNTIFS($S$2:$S$24,$D30)</f>
        <v>16</v>
      </c>
      <c r="F30" s="27">
        <f t="shared" ref="F30:F61" si="16">+G30/$D$26</f>
        <v>1.3493750000000001E-2</v>
      </c>
      <c r="G30" s="43">
        <f>IFERROR(AVERAGEIFS($G$2:$G$24,$S$2:$S$24,$D30),0)</f>
        <v>539.75</v>
      </c>
      <c r="H30" s="41">
        <f t="shared" ref="H30:R32" si="17">IFERROR(AVERAGEIFS(H$2:H$24,$S$2:$S$24,$D30),0)/$G30</f>
        <v>0.68376563223714681</v>
      </c>
      <c r="I30" s="41">
        <f t="shared" si="17"/>
        <v>8.1982399258916164E-2</v>
      </c>
      <c r="J30" s="41">
        <f t="shared" si="17"/>
        <v>0.85988883742473365</v>
      </c>
      <c r="K30" s="41">
        <f t="shared" si="17"/>
        <v>5.8128763316350161E-2</v>
      </c>
      <c r="L30" s="41">
        <f t="shared" si="17"/>
        <v>8.1982399258916164E-2</v>
      </c>
      <c r="M30" s="41">
        <f t="shared" si="17"/>
        <v>5.5349698934691986E-2</v>
      </c>
      <c r="N30" s="41">
        <f t="shared" si="17"/>
        <v>2.4316813339509032E-2</v>
      </c>
      <c r="O30" s="41">
        <f t="shared" si="17"/>
        <v>6.6581750810560447E-2</v>
      </c>
      <c r="P30" s="41">
        <f t="shared" si="17"/>
        <v>0.16604909680407595</v>
      </c>
      <c r="Q30" s="41">
        <f t="shared" si="17"/>
        <v>8.2213987957387678E-3</v>
      </c>
      <c r="R30" s="41">
        <f t="shared" si="17"/>
        <v>1.7369152385363594E-3</v>
      </c>
    </row>
    <row r="31" spans="1:38">
      <c r="C31" s="100"/>
      <c r="D31" s="13" t="s">
        <v>149</v>
      </c>
      <c r="E31" s="42">
        <f>COUNTIFS($S$2:$S$24,$D31)</f>
        <v>6</v>
      </c>
      <c r="F31" s="27">
        <f t="shared" si="16"/>
        <v>1.4970833333333334E-2</v>
      </c>
      <c r="G31" s="43">
        <f>IFERROR(AVERAGEIFS($G$2:$G$24,$S$2:$S$24,$D31),0)</f>
        <v>598.83333333333337</v>
      </c>
      <c r="H31" s="41">
        <f t="shared" si="17"/>
        <v>0.65321458391316445</v>
      </c>
      <c r="I31" s="41">
        <f t="shared" si="17"/>
        <v>8.9897021987197331E-2</v>
      </c>
      <c r="J31" s="41">
        <f t="shared" si="17"/>
        <v>0.84497634288895074</v>
      </c>
      <c r="K31" s="41">
        <f t="shared" si="17"/>
        <v>6.5126635123851931E-2</v>
      </c>
      <c r="L31" s="41">
        <f t="shared" si="17"/>
        <v>8.9897021987197331E-2</v>
      </c>
      <c r="M31" s="41">
        <f t="shared" si="17"/>
        <v>7.1249652101308097E-2</v>
      </c>
      <c r="N31" s="41">
        <f t="shared" si="17"/>
        <v>1.168939604787086E-2</v>
      </c>
      <c r="O31" s="41">
        <f t="shared" si="17"/>
        <v>4.5365989423879767E-2</v>
      </c>
      <c r="P31" s="41">
        <f t="shared" si="17"/>
        <v>0.18647369885889228</v>
      </c>
      <c r="Q31" s="41">
        <f t="shared" si="17"/>
        <v>4.4531032563317561E-3</v>
      </c>
      <c r="R31" s="41">
        <f t="shared" si="17"/>
        <v>8.3495686056220427E-4</v>
      </c>
    </row>
    <row r="32" spans="1:38">
      <c r="C32" s="100"/>
      <c r="D32" s="13" t="s">
        <v>150</v>
      </c>
      <c r="E32" s="42">
        <f>COUNTIFS($S$2:$S$24,$D32)</f>
        <v>1</v>
      </c>
      <c r="F32" s="27">
        <f t="shared" si="16"/>
        <v>9.8750000000000001E-3</v>
      </c>
      <c r="G32" s="43">
        <f>IFERROR(AVERAGEIFS($G$2:$G$24,$S$2:$S$24,$D32),0)</f>
        <v>395</v>
      </c>
      <c r="H32" s="41">
        <f t="shared" si="17"/>
        <v>0.69113924050632913</v>
      </c>
      <c r="I32" s="41">
        <f t="shared" si="17"/>
        <v>0.13164556962025317</v>
      </c>
      <c r="J32" s="41">
        <f t="shared" si="17"/>
        <v>0.85316455696202531</v>
      </c>
      <c r="K32" s="41">
        <f t="shared" si="17"/>
        <v>1.5189873417721518E-2</v>
      </c>
      <c r="L32" s="41">
        <f t="shared" si="17"/>
        <v>0.13164556962025317</v>
      </c>
      <c r="M32" s="41">
        <f t="shared" si="17"/>
        <v>6.0759493670886074E-2</v>
      </c>
      <c r="N32" s="41">
        <f t="shared" si="17"/>
        <v>6.3291139240506333E-2</v>
      </c>
      <c r="O32" s="41">
        <f t="shared" si="17"/>
        <v>7.5949367088607597E-2</v>
      </c>
      <c r="P32" s="41">
        <f t="shared" si="17"/>
        <v>0.15443037974683543</v>
      </c>
      <c r="Q32" s="41">
        <f t="shared" si="17"/>
        <v>7.5949367088607592E-3</v>
      </c>
      <c r="R32" s="41">
        <f t="shared" si="17"/>
        <v>0</v>
      </c>
    </row>
    <row r="33" spans="3:18">
      <c r="C33" s="100" t="s">
        <v>206</v>
      </c>
      <c r="D33" s="13" t="s">
        <v>204</v>
      </c>
      <c r="E33" s="42">
        <f>COUNTIFS($T$2:$T$24,$D33)</f>
        <v>7</v>
      </c>
      <c r="F33" s="27">
        <f t="shared" si="16"/>
        <v>1.3050000000000001E-2</v>
      </c>
      <c r="G33" s="43">
        <f>IFERROR(AVERAGEIFS($G$2:$G$24,$T$2:$T$24,$D33),0)</f>
        <v>522</v>
      </c>
      <c r="H33" s="41">
        <f t="shared" ref="H33:R34" si="18">IFERROR(AVERAGEIFS(H$2:H$24,$T$2:$T$24,$D33),0)/$G33</f>
        <v>0.72523262178434589</v>
      </c>
      <c r="I33" s="41">
        <f t="shared" si="18"/>
        <v>8.45648604269294E-2</v>
      </c>
      <c r="J33" s="41">
        <f t="shared" si="18"/>
        <v>0.89025725232621788</v>
      </c>
      <c r="K33" s="41">
        <f t="shared" si="18"/>
        <v>2.5177887246852763E-2</v>
      </c>
      <c r="L33" s="41">
        <f t="shared" si="18"/>
        <v>8.45648604269294E-2</v>
      </c>
      <c r="M33" s="41">
        <f t="shared" si="18"/>
        <v>5.6376573617952924E-2</v>
      </c>
      <c r="N33" s="41">
        <f t="shared" si="18"/>
        <v>2.6272577996715927E-2</v>
      </c>
      <c r="O33" s="41">
        <f t="shared" si="18"/>
        <v>7.0881226053639848E-2</v>
      </c>
      <c r="P33" s="41">
        <f t="shared" si="18"/>
        <v>0.15626710454296661</v>
      </c>
      <c r="Q33" s="41">
        <f t="shared" si="18"/>
        <v>7.9365079365079378E-3</v>
      </c>
      <c r="R33" s="41">
        <f t="shared" si="18"/>
        <v>8.2101806239737272E-4</v>
      </c>
    </row>
    <row r="34" spans="3:18">
      <c r="C34" s="100"/>
      <c r="D34" s="13" t="s">
        <v>205</v>
      </c>
      <c r="E34" s="42">
        <f>COUNTIFS($T$2:$T$24,$D34)</f>
        <v>16</v>
      </c>
      <c r="F34" s="27">
        <f t="shared" si="16"/>
        <v>1.4015625E-2</v>
      </c>
      <c r="G34" s="43">
        <f>IFERROR(AVERAGEIFS($G$2:$G$24,$T$2:$T$24,$D34),0)</f>
        <v>560.625</v>
      </c>
      <c r="H34" s="41">
        <f t="shared" si="18"/>
        <v>0.65496098104793754</v>
      </c>
      <c r="I34" s="41">
        <f t="shared" si="18"/>
        <v>8.6287625418060204E-2</v>
      </c>
      <c r="J34" s="41">
        <f t="shared" si="18"/>
        <v>0.84124860646599775</v>
      </c>
      <c r="K34" s="41">
        <f t="shared" si="18"/>
        <v>7.2463768115942032E-2</v>
      </c>
      <c r="L34" s="41">
        <f t="shared" si="18"/>
        <v>8.6287625418060204E-2</v>
      </c>
      <c r="M34" s="41">
        <f t="shared" si="18"/>
        <v>6.1538461538461542E-2</v>
      </c>
      <c r="N34" s="41">
        <f t="shared" si="18"/>
        <v>2.0178372352285395E-2</v>
      </c>
      <c r="O34" s="41">
        <f t="shared" si="18"/>
        <v>5.6744704570791525E-2</v>
      </c>
      <c r="P34" s="41">
        <f t="shared" si="18"/>
        <v>0.17770345596432552</v>
      </c>
      <c r="Q34" s="41">
        <f t="shared" si="18"/>
        <v>6.8004459308807132E-3</v>
      </c>
      <c r="R34" s="41">
        <f t="shared" si="18"/>
        <v>1.6722408026755853E-3</v>
      </c>
    </row>
    <row r="35" spans="3:18">
      <c r="C35" s="100" t="s">
        <v>264</v>
      </c>
      <c r="D35" s="13" t="s">
        <v>201</v>
      </c>
      <c r="E35" s="42">
        <f>COUNTIFS($U$2:$U$24,$D35)</f>
        <v>10</v>
      </c>
      <c r="F35" s="27">
        <f t="shared" si="16"/>
        <v>1.2745000000000001E-2</v>
      </c>
      <c r="G35" s="43">
        <f>IFERROR(AVERAGEIFS($G$2:$G$24,$U$2:$U$24,$D35),0)</f>
        <v>509.8</v>
      </c>
      <c r="H35" s="41">
        <f t="shared" ref="H35:R37" si="19">IFERROR(AVERAGEIFS(H$2:H$24,$U$2:$U$24,$D35),0)/$G35</f>
        <v>0.734209493919184</v>
      </c>
      <c r="I35" s="41">
        <f t="shared" si="19"/>
        <v>8.2581404472342093E-2</v>
      </c>
      <c r="J35" s="41">
        <f t="shared" si="19"/>
        <v>0.89113377795213811</v>
      </c>
      <c r="K35" s="41">
        <f t="shared" si="19"/>
        <v>2.6284817575519811E-2</v>
      </c>
      <c r="L35" s="41">
        <f t="shared" si="19"/>
        <v>8.2581404472342093E-2</v>
      </c>
      <c r="M35" s="41">
        <f t="shared" si="19"/>
        <v>5.3354256571204392E-2</v>
      </c>
      <c r="N35" s="41">
        <f t="shared" si="19"/>
        <v>2.7657905060808157E-2</v>
      </c>
      <c r="O35" s="41">
        <f t="shared" si="19"/>
        <v>6.8654374264417423E-2</v>
      </c>
      <c r="P35" s="41">
        <f t="shared" si="19"/>
        <v>0.14750882699097687</v>
      </c>
      <c r="Q35" s="41">
        <f t="shared" si="19"/>
        <v>7.2577481365241276E-3</v>
      </c>
      <c r="R35" s="41">
        <f t="shared" si="19"/>
        <v>1.9615535504119261E-3</v>
      </c>
    </row>
    <row r="36" spans="3:18">
      <c r="C36" s="100"/>
      <c r="D36" s="13" t="s">
        <v>202</v>
      </c>
      <c r="E36" s="42">
        <f>COUNTIFS($U$2:$U$24,$D36)</f>
        <v>6</v>
      </c>
      <c r="F36" s="27">
        <f t="shared" si="16"/>
        <v>1.4970833333333334E-2</v>
      </c>
      <c r="G36" s="43">
        <f>IFERROR(AVERAGEIFS($G$2:$G$24,$U$2:$U$24,$D36),0)</f>
        <v>598.83333333333337</v>
      </c>
      <c r="H36" s="41">
        <f t="shared" si="19"/>
        <v>0.65321458391316445</v>
      </c>
      <c r="I36" s="41">
        <f t="shared" si="19"/>
        <v>8.9897021987197331E-2</v>
      </c>
      <c r="J36" s="41">
        <f t="shared" si="19"/>
        <v>0.84497634288895074</v>
      </c>
      <c r="K36" s="41">
        <f t="shared" si="19"/>
        <v>6.5126635123851931E-2</v>
      </c>
      <c r="L36" s="41">
        <f t="shared" si="19"/>
        <v>8.9897021987197331E-2</v>
      </c>
      <c r="M36" s="41">
        <f t="shared" si="19"/>
        <v>7.1249652101308097E-2</v>
      </c>
      <c r="N36" s="41">
        <f t="shared" si="19"/>
        <v>1.168939604787086E-2</v>
      </c>
      <c r="O36" s="41">
        <f t="shared" si="19"/>
        <v>4.5365989423879767E-2</v>
      </c>
      <c r="P36" s="41">
        <f t="shared" si="19"/>
        <v>0.18647369885889228</v>
      </c>
      <c r="Q36" s="41">
        <f t="shared" si="19"/>
        <v>4.4531032563317561E-3</v>
      </c>
      <c r="R36" s="41">
        <f t="shared" si="19"/>
        <v>8.3495686056220427E-4</v>
      </c>
    </row>
    <row r="37" spans="3:18">
      <c r="C37" s="100"/>
      <c r="D37" s="13" t="s">
        <v>200</v>
      </c>
      <c r="E37" s="42">
        <f>COUNTIFS($U$2:$U$24,$D37)</f>
        <v>7</v>
      </c>
      <c r="F37" s="27">
        <f t="shared" si="16"/>
        <v>1.4046428571428573E-2</v>
      </c>
      <c r="G37" s="43">
        <f>IFERROR(AVERAGEIFS($G$2:$G$24,$U$2:$U$24,$D37),0)</f>
        <v>561.85714285714289</v>
      </c>
      <c r="H37" s="41">
        <f t="shared" si="19"/>
        <v>0.61912026442918888</v>
      </c>
      <c r="I37" s="41">
        <f t="shared" si="19"/>
        <v>8.6193745232646835E-2</v>
      </c>
      <c r="J37" s="41">
        <f t="shared" si="19"/>
        <v>0.81871345029239762</v>
      </c>
      <c r="K37" s="41">
        <f t="shared" si="19"/>
        <v>9.5092804474955508E-2</v>
      </c>
      <c r="L37" s="41">
        <f t="shared" si="19"/>
        <v>8.6193745232646835E-2</v>
      </c>
      <c r="M37" s="41">
        <f t="shared" si="19"/>
        <v>5.847953216374268E-2</v>
      </c>
      <c r="N37" s="41">
        <f t="shared" si="19"/>
        <v>2.3900330536486141E-2</v>
      </c>
      <c r="O37" s="41">
        <f t="shared" si="19"/>
        <v>6.4836003051106025E-2</v>
      </c>
      <c r="P37" s="41">
        <f t="shared" si="19"/>
        <v>0.18891431477243834</v>
      </c>
      <c r="Q37" s="41">
        <f t="shared" si="19"/>
        <v>9.4075769132977369E-3</v>
      </c>
      <c r="R37" s="41">
        <f t="shared" si="19"/>
        <v>1.2712941774726671E-3</v>
      </c>
    </row>
    <row r="38" spans="3:18" ht="15.75" customHeight="1">
      <c r="C38" s="99" t="s">
        <v>209</v>
      </c>
      <c r="D38" s="33" t="s">
        <v>210</v>
      </c>
      <c r="E38" s="42">
        <f>COUNTIFS($B$2:$B$24,$D38)</f>
        <v>17</v>
      </c>
      <c r="F38" s="27">
        <f t="shared" si="16"/>
        <v>1.4052941176470589E-2</v>
      </c>
      <c r="G38" s="43">
        <f>IFERROR(AVERAGEIFS($G$2:$G$24,$B$2:$B$24,$D38),0)</f>
        <v>562.11764705882354</v>
      </c>
      <c r="H38" s="41">
        <f t="shared" ref="H38:R38" si="20">IFERROR(AVERAGEIFS(H$2:H$24,$B$2:$B$24,$D38),0)/$G38</f>
        <v>0.70866471326915026</v>
      </c>
      <c r="I38" s="41">
        <f t="shared" si="20"/>
        <v>8.7484303055671828E-2</v>
      </c>
      <c r="J38" s="41">
        <f t="shared" si="20"/>
        <v>0.88133110087902888</v>
      </c>
      <c r="K38" s="41">
        <f t="shared" si="20"/>
        <v>3.1184596065299292E-2</v>
      </c>
      <c r="L38" s="41">
        <f t="shared" si="20"/>
        <v>8.7484303055671828E-2</v>
      </c>
      <c r="M38" s="41">
        <f t="shared" si="20"/>
        <v>6.0276266220175803E-2</v>
      </c>
      <c r="N38" s="41">
        <f t="shared" si="20"/>
        <v>2.3126831310171618E-2</v>
      </c>
      <c r="O38" s="41">
        <f t="shared" si="20"/>
        <v>6.1741314357471738E-2</v>
      </c>
      <c r="P38" s="41">
        <f t="shared" si="20"/>
        <v>0.1633528673084973</v>
      </c>
      <c r="Q38" s="41">
        <f t="shared" si="20"/>
        <v>8.057764755127669E-3</v>
      </c>
      <c r="R38" s="41">
        <f t="shared" si="20"/>
        <v>1.2557555462536626E-3</v>
      </c>
    </row>
    <row r="39" spans="3:18">
      <c r="C39" s="99"/>
      <c r="D39" s="33" t="s">
        <v>142</v>
      </c>
      <c r="E39" s="42">
        <f>COUNTIFS($V$2:$V$24,$D40)</f>
        <v>16</v>
      </c>
      <c r="F39" s="27">
        <f t="shared" si="16"/>
        <v>1.4343750000000001E-2</v>
      </c>
      <c r="G39" s="43">
        <f>IFERROR(AVERAGEIFS($G$2:$G$24,$V$2:$V$24,$D40),0)</f>
        <v>573.75</v>
      </c>
      <c r="H39" s="41">
        <f t="shared" ref="H39:R39" si="21">IFERROR(AVERAGEIFS(H$2:H$24,$V$2:$V$24,$D40),0)/$G39</f>
        <v>0.65272331154684093</v>
      </c>
      <c r="I39" s="41">
        <f t="shared" si="21"/>
        <v>8.4640522875816998E-2</v>
      </c>
      <c r="J39" s="41">
        <f t="shared" si="21"/>
        <v>0.84389978213507622</v>
      </c>
      <c r="K39" s="41">
        <f t="shared" si="21"/>
        <v>7.1459694989106759E-2</v>
      </c>
      <c r="L39" s="41">
        <f t="shared" si="21"/>
        <v>8.4640522875816998E-2</v>
      </c>
      <c r="M39" s="41">
        <f t="shared" si="21"/>
        <v>6.1546840958605666E-2</v>
      </c>
      <c r="N39" s="41">
        <f t="shared" si="21"/>
        <v>1.8627450980392157E-2</v>
      </c>
      <c r="O39" s="41">
        <f t="shared" si="21"/>
        <v>5.7734204793028321E-2</v>
      </c>
      <c r="P39" s="41">
        <f t="shared" si="21"/>
        <v>0.18376906318082789</v>
      </c>
      <c r="Q39" s="41">
        <f t="shared" si="21"/>
        <v>6.6448801742919391E-3</v>
      </c>
      <c r="R39" s="41">
        <f t="shared" si="21"/>
        <v>7.6252723311546837E-4</v>
      </c>
    </row>
    <row r="40" spans="3:18" ht="15.75" customHeight="1">
      <c r="C40" s="99" t="s">
        <v>214</v>
      </c>
      <c r="D40" s="33" t="s">
        <v>212</v>
      </c>
      <c r="E40" s="42">
        <f>COUNTIFS($V$2:$V$24,$D40)</f>
        <v>16</v>
      </c>
      <c r="F40" s="27">
        <f t="shared" si="16"/>
        <v>1.4343750000000001E-2</v>
      </c>
      <c r="G40" s="43">
        <f>IFERROR(AVERAGEIFS($G$2:$G$24,$V$2:$V$24,$D40),0)</f>
        <v>573.75</v>
      </c>
      <c r="H40" s="41">
        <f t="shared" ref="H40:R41" si="22">IFERROR(AVERAGEIFS(H$2:H$24,$V$2:$V$24,$D40),0)/$G40</f>
        <v>0.65272331154684093</v>
      </c>
      <c r="I40" s="41">
        <f t="shared" si="22"/>
        <v>8.4640522875816998E-2</v>
      </c>
      <c r="J40" s="41">
        <f t="shared" si="22"/>
        <v>0.84389978213507622</v>
      </c>
      <c r="K40" s="41">
        <f t="shared" si="22"/>
        <v>7.1459694989106759E-2</v>
      </c>
      <c r="L40" s="41">
        <f t="shared" si="22"/>
        <v>8.4640522875816998E-2</v>
      </c>
      <c r="M40" s="41">
        <f t="shared" si="22"/>
        <v>6.1546840958605666E-2</v>
      </c>
      <c r="N40" s="41">
        <f t="shared" si="22"/>
        <v>1.8627450980392157E-2</v>
      </c>
      <c r="O40" s="41">
        <f t="shared" si="22"/>
        <v>5.7734204793028321E-2</v>
      </c>
      <c r="P40" s="41">
        <f t="shared" si="22"/>
        <v>0.18376906318082789</v>
      </c>
      <c r="Q40" s="41">
        <f t="shared" si="22"/>
        <v>6.6448801742919391E-3</v>
      </c>
      <c r="R40" s="41">
        <f t="shared" si="22"/>
        <v>7.6252723311546837E-4</v>
      </c>
    </row>
    <row r="41" spans="3:18">
      <c r="C41" s="99"/>
      <c r="D41" s="33" t="s">
        <v>213</v>
      </c>
      <c r="E41" s="42">
        <f>COUNTIFS($V$2:$V$24,$D41)</f>
        <v>6</v>
      </c>
      <c r="F41" s="27">
        <f t="shared" si="16"/>
        <v>1.1029166666666666E-2</v>
      </c>
      <c r="G41" s="43">
        <f>IFERROR(AVERAGEIFS($G$2:$G$24,$V$2:$V$24,$D41),0)</f>
        <v>441.16666666666669</v>
      </c>
      <c r="H41" s="41">
        <f t="shared" si="22"/>
        <v>0.72534945221004909</v>
      </c>
      <c r="I41" s="41">
        <f t="shared" si="22"/>
        <v>9.4446543256516802E-2</v>
      </c>
      <c r="J41" s="41">
        <f t="shared" si="22"/>
        <v>0.87759727993955416</v>
      </c>
      <c r="K41" s="41">
        <f t="shared" si="22"/>
        <v>2.7956176803928975E-2</v>
      </c>
      <c r="L41" s="41">
        <f t="shared" si="22"/>
        <v>9.4446543256516802E-2</v>
      </c>
      <c r="M41" s="41">
        <f t="shared" si="22"/>
        <v>5.5534567434831886E-2</v>
      </c>
      <c r="N41" s="41">
        <f t="shared" si="22"/>
        <v>3.6267472610502456E-2</v>
      </c>
      <c r="O41" s="41">
        <f t="shared" si="22"/>
        <v>7.2157159047978842E-2</v>
      </c>
      <c r="P41" s="41">
        <f t="shared" si="22"/>
        <v>0.13978088401964486</v>
      </c>
      <c r="Q41" s="41">
        <f t="shared" si="22"/>
        <v>8.3112958065734779E-3</v>
      </c>
      <c r="R41" s="41">
        <f t="shared" si="22"/>
        <v>3.7778617302606727E-3</v>
      </c>
    </row>
    <row r="42" spans="3:18" ht="15.75" customHeight="1">
      <c r="C42" s="99" t="s">
        <v>225</v>
      </c>
      <c r="D42" s="33" t="s">
        <v>215</v>
      </c>
      <c r="E42" s="42">
        <f>COUNTIFS($E$2:$E$24,$D42)</f>
        <v>2</v>
      </c>
      <c r="F42" s="27">
        <f t="shared" si="16"/>
        <v>6.6249999999999998E-3</v>
      </c>
      <c r="G42" s="43">
        <f>IFERROR(AVERAGEIFS($G$2:$G$24,$E$2:$E$24,$D42),0)</f>
        <v>265</v>
      </c>
      <c r="H42" s="41">
        <f t="shared" ref="H42:R44" si="23">IFERROR(AVERAGEIFS(H$2:H$24,$E$2:$E$24,$D42),0)/$G42</f>
        <v>0.62264150943396224</v>
      </c>
      <c r="I42" s="41">
        <f t="shared" si="23"/>
        <v>9.8113207547169817E-2</v>
      </c>
      <c r="J42" s="41">
        <f t="shared" si="23"/>
        <v>0.83018867924528306</v>
      </c>
      <c r="K42" s="41">
        <f t="shared" si="23"/>
        <v>7.1698113207547168E-2</v>
      </c>
      <c r="L42" s="41">
        <f t="shared" si="23"/>
        <v>9.8113207547169817E-2</v>
      </c>
      <c r="M42" s="41">
        <f t="shared" si="23"/>
        <v>6.981132075471698E-2</v>
      </c>
      <c r="N42" s="41">
        <f t="shared" si="23"/>
        <v>2.8301886792452831E-2</v>
      </c>
      <c r="O42" s="41">
        <f t="shared" si="23"/>
        <v>6.7924528301886791E-2</v>
      </c>
      <c r="P42" s="41">
        <f t="shared" si="23"/>
        <v>0.19811320754716982</v>
      </c>
      <c r="Q42" s="41">
        <f t="shared" si="23"/>
        <v>3.7735849056603774E-3</v>
      </c>
      <c r="R42" s="41">
        <f t="shared" si="23"/>
        <v>5.6603773584905656E-3</v>
      </c>
    </row>
    <row r="43" spans="3:18">
      <c r="C43" s="99"/>
      <c r="D43" s="33" t="s">
        <v>216</v>
      </c>
      <c r="E43" s="42">
        <f>COUNTIFS($E$2:$E$24,$D43)</f>
        <v>15</v>
      </c>
      <c r="F43" s="27">
        <f t="shared" si="16"/>
        <v>1.2748333333333334E-2</v>
      </c>
      <c r="G43" s="43">
        <f>IFERROR(AVERAGEIFS($G$2:$G$24,$E$2:$E$24,$D43),0)</f>
        <v>509.93333333333334</v>
      </c>
      <c r="H43" s="41">
        <f t="shared" si="23"/>
        <v>0.69630016995685706</v>
      </c>
      <c r="I43" s="41">
        <f t="shared" si="23"/>
        <v>8.1317819322787296E-2</v>
      </c>
      <c r="J43" s="41">
        <f t="shared" si="23"/>
        <v>0.87436266178585442</v>
      </c>
      <c r="K43" s="41">
        <f t="shared" si="23"/>
        <v>4.431951889135835E-2</v>
      </c>
      <c r="L43" s="41">
        <f t="shared" si="23"/>
        <v>8.1317819322787296E-2</v>
      </c>
      <c r="M43" s="41">
        <f t="shared" si="23"/>
        <v>5.7131651196234798E-2</v>
      </c>
      <c r="N43" s="41">
        <f t="shared" si="23"/>
        <v>1.9479670545169303E-2</v>
      </c>
      <c r="O43" s="41">
        <f t="shared" si="23"/>
        <v>4.8503072297032296E-2</v>
      </c>
      <c r="P43" s="41">
        <f t="shared" si="23"/>
        <v>0.17034906523728591</v>
      </c>
      <c r="Q43" s="41">
        <f t="shared" si="23"/>
        <v>6.1445940645836056E-3</v>
      </c>
      <c r="R43" s="41">
        <f t="shared" si="23"/>
        <v>1.4380964832004183E-3</v>
      </c>
    </row>
    <row r="44" spans="3:18">
      <c r="C44" s="99"/>
      <c r="D44" s="33" t="s">
        <v>213</v>
      </c>
      <c r="E44" s="42">
        <f>COUNTIFS($E$2:$E$24,$D44)</f>
        <v>6</v>
      </c>
      <c r="F44" s="27">
        <f t="shared" si="16"/>
        <v>1.8520833333333334E-2</v>
      </c>
      <c r="G44" s="43">
        <f>IFERROR(AVERAGEIFS($G$2:$G$24,$E$2:$E$24,$D44),0)</f>
        <v>740.83333333333337</v>
      </c>
      <c r="H44" s="41">
        <f t="shared" si="23"/>
        <v>0.64544431946006753</v>
      </c>
      <c r="I44" s="41">
        <f t="shared" si="23"/>
        <v>9.2013498312710912E-2</v>
      </c>
      <c r="J44" s="41">
        <f t="shared" si="23"/>
        <v>0.82587176602924639</v>
      </c>
      <c r="K44" s="41">
        <f t="shared" si="23"/>
        <v>8.211473565804274E-2</v>
      </c>
      <c r="L44" s="41">
        <f t="shared" si="23"/>
        <v>9.2013498312710912E-2</v>
      </c>
      <c r="M44" s="41">
        <f t="shared" si="23"/>
        <v>6.3892013498312708E-2</v>
      </c>
      <c r="N44" s="41">
        <f t="shared" si="23"/>
        <v>2.5421822272215969E-2</v>
      </c>
      <c r="O44" s="41">
        <f t="shared" si="23"/>
        <v>8.1214848143981999E-2</v>
      </c>
      <c r="P44" s="41">
        <f t="shared" si="23"/>
        <v>0.17030371203599551</v>
      </c>
      <c r="Q44" s="41">
        <f t="shared" si="23"/>
        <v>9.2238470191226083E-3</v>
      </c>
      <c r="R44" s="41">
        <f t="shared" si="23"/>
        <v>8.9988751406074236E-4</v>
      </c>
    </row>
    <row r="45" spans="3:18">
      <c r="C45" s="95" t="s">
        <v>276</v>
      </c>
      <c r="D45" s="33" t="s">
        <v>223</v>
      </c>
      <c r="E45" s="109" t="s">
        <v>278</v>
      </c>
      <c r="F45" s="110"/>
      <c r="G45" s="110"/>
      <c r="H45" s="110"/>
      <c r="I45" s="110"/>
      <c r="J45" s="110"/>
      <c r="K45" s="111"/>
      <c r="L45" s="41" t="e">
        <f t="shared" ref="H45:R49" si="24">IFERROR(AVERAGEIFS(L$2:L$24,$W$2:$W$24,$D45),0)/$G45</f>
        <v>#DIV/0!</v>
      </c>
      <c r="M45" s="41" t="e">
        <f t="shared" si="24"/>
        <v>#DIV/0!</v>
      </c>
      <c r="N45" s="41" t="e">
        <f t="shared" si="24"/>
        <v>#DIV/0!</v>
      </c>
      <c r="O45" s="41" t="e">
        <f t="shared" si="24"/>
        <v>#DIV/0!</v>
      </c>
      <c r="P45" s="41" t="e">
        <f t="shared" si="24"/>
        <v>#DIV/0!</v>
      </c>
      <c r="Q45" s="41" t="e">
        <f t="shared" si="24"/>
        <v>#DIV/0!</v>
      </c>
      <c r="R45" s="41" t="e">
        <f t="shared" si="24"/>
        <v>#DIV/0!</v>
      </c>
    </row>
    <row r="46" spans="3:18">
      <c r="C46" s="96"/>
      <c r="D46" s="33" t="s">
        <v>219</v>
      </c>
      <c r="E46" s="112"/>
      <c r="F46" s="113"/>
      <c r="G46" s="113"/>
      <c r="H46" s="113"/>
      <c r="I46" s="113"/>
      <c r="J46" s="113"/>
      <c r="K46" s="114"/>
      <c r="L46" s="41" t="e">
        <f t="shared" si="24"/>
        <v>#DIV/0!</v>
      </c>
      <c r="M46" s="41" t="e">
        <f t="shared" si="24"/>
        <v>#DIV/0!</v>
      </c>
      <c r="N46" s="41" t="e">
        <f t="shared" si="24"/>
        <v>#DIV/0!</v>
      </c>
      <c r="O46" s="41" t="e">
        <f t="shared" si="24"/>
        <v>#DIV/0!</v>
      </c>
      <c r="P46" s="41" t="e">
        <f t="shared" si="24"/>
        <v>#DIV/0!</v>
      </c>
      <c r="Q46" s="41" t="e">
        <f t="shared" si="24"/>
        <v>#DIV/0!</v>
      </c>
      <c r="R46" s="41" t="e">
        <f t="shared" si="24"/>
        <v>#DIV/0!</v>
      </c>
    </row>
    <row r="47" spans="3:18">
      <c r="C47" s="96"/>
      <c r="D47" s="33" t="s">
        <v>220</v>
      </c>
      <c r="E47" s="112"/>
      <c r="F47" s="113"/>
      <c r="G47" s="113"/>
      <c r="H47" s="113"/>
      <c r="I47" s="113"/>
      <c r="J47" s="113"/>
      <c r="K47" s="114"/>
      <c r="L47" s="41" t="e">
        <f t="shared" si="24"/>
        <v>#DIV/0!</v>
      </c>
      <c r="M47" s="41" t="e">
        <f t="shared" si="24"/>
        <v>#DIV/0!</v>
      </c>
      <c r="N47" s="41" t="e">
        <f t="shared" si="24"/>
        <v>#DIV/0!</v>
      </c>
      <c r="O47" s="41" t="e">
        <f t="shared" si="24"/>
        <v>#DIV/0!</v>
      </c>
      <c r="P47" s="41" t="e">
        <f t="shared" si="24"/>
        <v>#DIV/0!</v>
      </c>
      <c r="Q47" s="41" t="e">
        <f t="shared" si="24"/>
        <v>#DIV/0!</v>
      </c>
      <c r="R47" s="41" t="e">
        <f t="shared" si="24"/>
        <v>#DIV/0!</v>
      </c>
    </row>
    <row r="48" spans="3:18">
      <c r="C48" s="96"/>
      <c r="D48" s="33" t="s">
        <v>222</v>
      </c>
      <c r="E48" s="112"/>
      <c r="F48" s="113"/>
      <c r="G48" s="113"/>
      <c r="H48" s="113"/>
      <c r="I48" s="113"/>
      <c r="J48" s="113"/>
      <c r="K48" s="114"/>
      <c r="L48" s="41" t="e">
        <f t="shared" ref="H48:R48" si="25">IFERROR(AVERAGEIFS(L$2:L$24,$W$2:$W$24,$D48),0)/$G48</f>
        <v>#DIV/0!</v>
      </c>
      <c r="M48" s="41" t="e">
        <f t="shared" si="25"/>
        <v>#DIV/0!</v>
      </c>
      <c r="N48" s="41" t="e">
        <f t="shared" si="25"/>
        <v>#DIV/0!</v>
      </c>
      <c r="O48" s="41" t="e">
        <f t="shared" si="25"/>
        <v>#DIV/0!</v>
      </c>
      <c r="P48" s="41" t="e">
        <f t="shared" si="25"/>
        <v>#DIV/0!</v>
      </c>
      <c r="Q48" s="41" t="e">
        <f t="shared" si="25"/>
        <v>#DIV/0!</v>
      </c>
      <c r="R48" s="41" t="e">
        <f t="shared" si="25"/>
        <v>#DIV/0!</v>
      </c>
    </row>
    <row r="49" spans="3:18">
      <c r="C49" s="96"/>
      <c r="D49" s="33" t="s">
        <v>218</v>
      </c>
      <c r="E49" s="112"/>
      <c r="F49" s="113"/>
      <c r="G49" s="113"/>
      <c r="H49" s="113"/>
      <c r="I49" s="113"/>
      <c r="J49" s="113"/>
      <c r="K49" s="114"/>
      <c r="L49" s="41" t="e">
        <f t="shared" si="24"/>
        <v>#DIV/0!</v>
      </c>
      <c r="M49" s="41" t="e">
        <f t="shared" si="24"/>
        <v>#DIV/0!</v>
      </c>
      <c r="N49" s="41" t="e">
        <f t="shared" si="24"/>
        <v>#DIV/0!</v>
      </c>
      <c r="O49" s="41" t="e">
        <f t="shared" si="24"/>
        <v>#DIV/0!</v>
      </c>
      <c r="P49" s="41" t="e">
        <f t="shared" si="24"/>
        <v>#DIV/0!</v>
      </c>
      <c r="Q49" s="41" t="e">
        <f t="shared" si="24"/>
        <v>#DIV/0!</v>
      </c>
      <c r="R49" s="41" t="e">
        <f t="shared" si="24"/>
        <v>#DIV/0!</v>
      </c>
    </row>
    <row r="50" spans="3:18">
      <c r="C50" s="97"/>
      <c r="D50" s="33" t="s">
        <v>221</v>
      </c>
      <c r="E50" s="115"/>
      <c r="F50" s="116"/>
      <c r="G50" s="116"/>
      <c r="H50" s="116"/>
      <c r="I50" s="116"/>
      <c r="J50" s="116"/>
      <c r="K50" s="117"/>
      <c r="L50" s="41"/>
      <c r="M50" s="41"/>
      <c r="N50" s="41"/>
      <c r="O50" s="41"/>
      <c r="P50" s="41"/>
      <c r="Q50" s="41"/>
      <c r="R50" s="41"/>
    </row>
    <row r="51" spans="3:18" ht="15.75" customHeight="1">
      <c r="C51" s="95" t="s">
        <v>242</v>
      </c>
      <c r="D51" s="40" t="s">
        <v>227</v>
      </c>
      <c r="E51" s="55">
        <f>$AB26</f>
        <v>12</v>
      </c>
      <c r="F51" s="56">
        <f t="shared" si="16"/>
        <v>1.219375E-2</v>
      </c>
      <c r="G51" s="57">
        <f>$AB25</f>
        <v>487.75</v>
      </c>
    </row>
    <row r="52" spans="3:18">
      <c r="C52" s="96"/>
      <c r="D52" s="40" t="s">
        <v>232</v>
      </c>
      <c r="E52" s="55">
        <f>$AC26</f>
        <v>13</v>
      </c>
      <c r="F52" s="56">
        <f t="shared" si="16"/>
        <v>1.5280769230769231E-2</v>
      </c>
      <c r="G52" s="57">
        <f>$AC25</f>
        <v>611.23076923076928</v>
      </c>
    </row>
    <row r="53" spans="3:18">
      <c r="C53" s="96"/>
      <c r="D53" s="40" t="s">
        <v>233</v>
      </c>
      <c r="E53" s="55">
        <f>$AD26</f>
        <v>10</v>
      </c>
      <c r="F53" s="56">
        <f t="shared" si="16"/>
        <v>1.3455000000000002E-2</v>
      </c>
      <c r="G53" s="57">
        <f>$AD25</f>
        <v>538.20000000000005</v>
      </c>
    </row>
    <row r="54" spans="3:18">
      <c r="C54" s="96"/>
      <c r="D54" s="40" t="s">
        <v>226</v>
      </c>
      <c r="E54" s="55">
        <f>$AE26</f>
        <v>20</v>
      </c>
      <c r="F54" s="56">
        <f t="shared" si="16"/>
        <v>1.4167500000000001E-2</v>
      </c>
      <c r="G54" s="57">
        <f>$AE25</f>
        <v>566.70000000000005</v>
      </c>
    </row>
    <row r="55" spans="3:18">
      <c r="C55" s="96"/>
      <c r="D55" s="40" t="s">
        <v>234</v>
      </c>
      <c r="E55" s="55">
        <f>$AF26</f>
        <v>18</v>
      </c>
      <c r="F55" s="56">
        <f t="shared" si="16"/>
        <v>1.3794444444444446E-2</v>
      </c>
      <c r="G55" s="57">
        <f>$AF25</f>
        <v>551.77777777777783</v>
      </c>
    </row>
    <row r="56" spans="3:18">
      <c r="C56" s="96"/>
      <c r="D56" s="40" t="s">
        <v>235</v>
      </c>
      <c r="E56" s="55">
        <f>$AG26</f>
        <v>17</v>
      </c>
      <c r="F56" s="56">
        <f t="shared" si="16"/>
        <v>1.2317647058823529E-2</v>
      </c>
      <c r="G56" s="57">
        <f>$AG25</f>
        <v>492.70588235294116</v>
      </c>
    </row>
    <row r="57" spans="3:18">
      <c r="C57" s="96"/>
      <c r="D57" s="40" t="s">
        <v>236</v>
      </c>
      <c r="E57" s="55">
        <f>$AH26</f>
        <v>22</v>
      </c>
      <c r="F57" s="56">
        <f t="shared" si="16"/>
        <v>1.38125E-2</v>
      </c>
      <c r="G57" s="57">
        <f>$AH25</f>
        <v>552.5</v>
      </c>
    </row>
    <row r="58" spans="3:18">
      <c r="C58" s="96"/>
      <c r="D58" s="40" t="s">
        <v>237</v>
      </c>
      <c r="E58" s="55">
        <f>$AI26</f>
        <v>16</v>
      </c>
      <c r="F58" s="56">
        <f t="shared" si="16"/>
        <v>1.510625E-2</v>
      </c>
      <c r="G58" s="57">
        <f>$AI25</f>
        <v>604.25</v>
      </c>
    </row>
    <row r="59" spans="3:18">
      <c r="C59" s="96"/>
      <c r="D59" s="40" t="s">
        <v>261</v>
      </c>
      <c r="E59" s="55">
        <f>$AJ26</f>
        <v>22</v>
      </c>
      <c r="F59" s="56">
        <f t="shared" si="16"/>
        <v>1.3818181818181818E-2</v>
      </c>
      <c r="G59" s="57">
        <f>$AJ25</f>
        <v>552.72727272727275</v>
      </c>
    </row>
    <row r="60" spans="3:18">
      <c r="C60" s="96"/>
      <c r="D60" s="40" t="s">
        <v>238</v>
      </c>
      <c r="E60" s="55">
        <f>$AK26</f>
        <v>21</v>
      </c>
      <c r="F60" s="56">
        <f t="shared" si="16"/>
        <v>1.3873809523809524E-2</v>
      </c>
      <c r="G60" s="57">
        <f>$AK25</f>
        <v>554.95238095238096</v>
      </c>
    </row>
    <row r="61" spans="3:18">
      <c r="C61" s="97"/>
      <c r="D61" s="40" t="s">
        <v>240</v>
      </c>
      <c r="E61" s="55">
        <f>$AL26</f>
        <v>23</v>
      </c>
      <c r="F61" s="56">
        <f t="shared" si="16"/>
        <v>1.3721739130434781E-2</v>
      </c>
      <c r="G61" s="57">
        <f>$AL25</f>
        <v>548.86956521739125</v>
      </c>
    </row>
  </sheetData>
  <autoFilter ref="A1:AL61" xr:uid="{3F667C31-9E5E-4FE0-811D-225E79101B4C}"/>
  <mergeCells count="11">
    <mergeCell ref="H28:R28"/>
    <mergeCell ref="C51:C61"/>
    <mergeCell ref="C42:C44"/>
    <mergeCell ref="C45:C50"/>
    <mergeCell ref="C27:D27"/>
    <mergeCell ref="C30:C32"/>
    <mergeCell ref="C33:C34"/>
    <mergeCell ref="C35:C37"/>
    <mergeCell ref="C38:C39"/>
    <mergeCell ref="C40:C41"/>
    <mergeCell ref="E45:K50"/>
  </mergeCells>
  <conditionalFormatting sqref="F2:F24">
    <cfRule type="cellIs" dxfId="8" priority="2" operator="greaterThanOrEqual">
      <formula>"0,21%"</formula>
    </cfRule>
    <cfRule type="dataBar" priority="6">
      <dataBar>
        <cfvo type="min"/>
        <cfvo type="max"/>
        <color rgb="FF638EC6"/>
      </dataBar>
      <extLst>
        <ext xmlns:x14="http://schemas.microsoft.com/office/spreadsheetml/2009/9/main" uri="{B025F937-C7B1-47D3-B67F-A62EFF666E3E}">
          <x14:id>{BB3D1ABC-9298-4E8D-B9D0-6DFD60A9B368}</x14:id>
        </ext>
      </extLst>
    </cfRule>
  </conditionalFormatting>
  <conditionalFormatting sqref="V2:V24 V26:V29">
    <cfRule type="containsText" dxfId="7" priority="5" operator="containsText" text="Non">
      <formula>NOT(ISERROR(SEARCH("Non",V2)))</formula>
    </cfRule>
  </conditionalFormatting>
  <conditionalFormatting sqref="AF2:AL29">
    <cfRule type="cellIs" dxfId="6" priority="3" operator="equal">
      <formula>0</formula>
    </cfRule>
  </conditionalFormatting>
  <conditionalFormatting sqref="H27:R27 H29:R44 L45:R50">
    <cfRule type="colorScale" priority="16">
      <colorScale>
        <cfvo type="min"/>
        <cfvo type="percentile" val="50"/>
        <cfvo type="max"/>
        <color rgb="FFF8696B"/>
        <color rgb="FFFCFCFF"/>
        <color rgb="FF63BE7B"/>
      </colorScale>
    </cfRule>
  </conditionalFormatting>
  <conditionalFormatting sqref="B2:B24">
    <cfRule type="cellIs" dxfId="5" priority="1" operator="equal">
      <formula>"video"</formula>
    </cfRule>
  </conditionalFormatting>
  <pageMargins left="0.7" right="0.7" top="0.75" bottom="0.75" header="0.3" footer="0.3"/>
  <pageSetup paperSize="9" orientation="portrait" horizontalDpi="1200" verticalDpi="1200" r:id="rId1"/>
  <ignoredErrors>
    <ignoredError sqref="F30:F44" formula="1"/>
  </ignoredErrors>
  <extLst>
    <ext xmlns:x14="http://schemas.microsoft.com/office/spreadsheetml/2009/9/main" uri="{78C0D931-6437-407d-A8EE-F0AAD7539E65}">
      <x14:conditionalFormattings>
        <x14:conditionalFormatting xmlns:xm="http://schemas.microsoft.com/office/excel/2006/main">
          <x14:cfRule type="dataBar" id="{BB3D1ABC-9298-4E8D-B9D0-6DFD60A9B368}">
            <x14:dataBar minLength="0" maxLength="100" gradient="0">
              <x14:cfvo type="autoMin"/>
              <x14:cfvo type="autoMax"/>
              <x14:negativeFillColor rgb="FFFF0000"/>
              <x14:axisColor rgb="FF000000"/>
            </x14:dataBar>
          </x14:cfRule>
          <xm:sqref>F2:F24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43192-4F6A-4E62-BE90-8448A7CF2FA0}">
  <dimension ref="A1:K24"/>
  <sheetViews>
    <sheetView zoomScale="90" zoomScaleNormal="90" workbookViewId="0">
      <pane xSplit="1" topLeftCell="B1" activePane="topRight" state="frozen"/>
      <selection pane="topRight" activeCell="B1" sqref="B1"/>
    </sheetView>
  </sheetViews>
  <sheetFormatPr baseColWidth="10" defaultRowHeight="15.75"/>
  <cols>
    <col min="1" max="1" width="5.25" bestFit="1" customWidth="1"/>
    <col min="2" max="2" width="120.5" customWidth="1"/>
    <col min="3" max="6" width="3.75" customWidth="1"/>
    <col min="7" max="7" width="8.375" style="2" customWidth="1"/>
    <col min="8" max="8" width="4.125" style="2" bestFit="1" customWidth="1"/>
    <col min="9" max="9" width="9.875" style="15" bestFit="1" customWidth="1"/>
    <col min="10" max="10" width="9.125" style="15" bestFit="1" customWidth="1"/>
    <col min="11" max="11" width="6.5" bestFit="1" customWidth="1"/>
  </cols>
  <sheetData>
    <row r="1" spans="1:11">
      <c r="A1" s="14" t="s">
        <v>145</v>
      </c>
      <c r="B1" s="14" t="s">
        <v>146</v>
      </c>
      <c r="C1" s="40" t="s">
        <v>229</v>
      </c>
      <c r="D1" s="40" t="s">
        <v>230</v>
      </c>
      <c r="E1" s="40" t="s">
        <v>231</v>
      </c>
      <c r="F1" s="40" t="s">
        <v>228</v>
      </c>
      <c r="G1" s="14" t="s">
        <v>217</v>
      </c>
      <c r="H1" s="14" t="s">
        <v>147</v>
      </c>
      <c r="I1" s="14" t="s">
        <v>148</v>
      </c>
      <c r="J1" s="14" t="s">
        <v>199</v>
      </c>
      <c r="K1" s="35" t="s">
        <v>211</v>
      </c>
    </row>
    <row r="2" spans="1:11" ht="45">
      <c r="A2" s="18">
        <v>43138.750138888892</v>
      </c>
      <c r="B2" s="11" t="s">
        <v>169</v>
      </c>
      <c r="C2" s="49">
        <v>0</v>
      </c>
      <c r="D2" s="49">
        <v>0</v>
      </c>
      <c r="E2" s="49">
        <v>0</v>
      </c>
      <c r="F2" s="49">
        <v>1</v>
      </c>
      <c r="G2" s="14" t="s">
        <v>219</v>
      </c>
      <c r="H2" s="14" t="s">
        <v>143</v>
      </c>
      <c r="I2" s="16" t="s">
        <v>205</v>
      </c>
      <c r="J2" s="16" t="s">
        <v>201</v>
      </c>
      <c r="K2" s="16" t="s">
        <v>213</v>
      </c>
    </row>
    <row r="3" spans="1:11" ht="28.5">
      <c r="A3" s="18">
        <v>43144.75068287037</v>
      </c>
      <c r="B3" s="11" t="s">
        <v>152</v>
      </c>
      <c r="C3" s="49">
        <v>0</v>
      </c>
      <c r="D3" s="49">
        <v>0</v>
      </c>
      <c r="E3" s="49">
        <v>1</v>
      </c>
      <c r="F3" s="49">
        <v>1</v>
      </c>
      <c r="G3" s="14" t="s">
        <v>223</v>
      </c>
      <c r="H3" s="14" t="s">
        <v>143</v>
      </c>
      <c r="I3" s="16" t="s">
        <v>204</v>
      </c>
      <c r="J3" s="16" t="s">
        <v>201</v>
      </c>
      <c r="K3" s="16" t="s">
        <v>213</v>
      </c>
    </row>
    <row r="4" spans="1:11" ht="30.75">
      <c r="A4" s="18">
        <v>43146.750127314815</v>
      </c>
      <c r="B4" s="11" t="s">
        <v>168</v>
      </c>
      <c r="C4" s="49">
        <v>0</v>
      </c>
      <c r="D4" s="49">
        <v>0</v>
      </c>
      <c r="E4" s="49">
        <v>1</v>
      </c>
      <c r="F4" s="49">
        <v>1</v>
      </c>
      <c r="G4" s="14" t="s">
        <v>219</v>
      </c>
      <c r="H4" s="14" t="s">
        <v>143</v>
      </c>
      <c r="I4" s="16" t="s">
        <v>204</v>
      </c>
      <c r="J4" s="16" t="s">
        <v>201</v>
      </c>
      <c r="K4" s="16" t="s">
        <v>212</v>
      </c>
    </row>
    <row r="5" spans="1:11" ht="47.25">
      <c r="A5" s="18">
        <v>43152.54587962963</v>
      </c>
      <c r="B5" s="11" t="s">
        <v>170</v>
      </c>
      <c r="C5" s="49">
        <v>1</v>
      </c>
      <c r="D5" s="49">
        <v>0</v>
      </c>
      <c r="E5" s="49">
        <v>0</v>
      </c>
      <c r="F5" s="49">
        <v>1</v>
      </c>
      <c r="G5" s="14" t="s">
        <v>219</v>
      </c>
      <c r="H5" s="14" t="s">
        <v>143</v>
      </c>
      <c r="I5" s="16" t="s">
        <v>204</v>
      </c>
      <c r="J5" s="16" t="s">
        <v>201</v>
      </c>
      <c r="K5" s="16" t="s">
        <v>212</v>
      </c>
    </row>
    <row r="6" spans="1:11" ht="47.25">
      <c r="A6" s="18">
        <v>43152.755381944444</v>
      </c>
      <c r="B6" s="11" t="s">
        <v>172</v>
      </c>
      <c r="C6" s="49">
        <v>1</v>
      </c>
      <c r="D6" s="49">
        <v>0</v>
      </c>
      <c r="E6" s="49">
        <v>0</v>
      </c>
      <c r="F6" s="49">
        <v>1</v>
      </c>
      <c r="G6" s="14" t="s">
        <v>219</v>
      </c>
      <c r="H6" s="14" t="s">
        <v>143</v>
      </c>
      <c r="I6" s="16" t="s">
        <v>204</v>
      </c>
      <c r="J6" s="16" t="s">
        <v>201</v>
      </c>
      <c r="K6" s="16" t="s">
        <v>212</v>
      </c>
    </row>
    <row r="7" spans="1:11" ht="45">
      <c r="A7" s="18">
        <v>43153.754421296297</v>
      </c>
      <c r="B7" s="11" t="s">
        <v>171</v>
      </c>
      <c r="C7" s="49">
        <v>1</v>
      </c>
      <c r="D7" s="49">
        <v>1</v>
      </c>
      <c r="E7" s="49">
        <v>1</v>
      </c>
      <c r="F7" s="49">
        <v>1</v>
      </c>
      <c r="G7" s="14" t="s">
        <v>219</v>
      </c>
      <c r="H7" s="14" t="s">
        <v>150</v>
      </c>
      <c r="I7" s="16" t="s">
        <v>205</v>
      </c>
      <c r="J7" s="16" t="s">
        <v>200</v>
      </c>
      <c r="K7" s="16" t="s">
        <v>212</v>
      </c>
    </row>
    <row r="8" spans="1:11" ht="42.75">
      <c r="A8" s="18">
        <v>43154.537615740737</v>
      </c>
      <c r="B8" s="11" t="s">
        <v>153</v>
      </c>
      <c r="C8" s="49">
        <v>1</v>
      </c>
      <c r="D8" s="49">
        <v>1</v>
      </c>
      <c r="E8" s="49">
        <v>1</v>
      </c>
      <c r="F8" s="49">
        <v>1</v>
      </c>
      <c r="G8" s="14" t="s">
        <v>219</v>
      </c>
      <c r="H8" s="14" t="s">
        <v>149</v>
      </c>
      <c r="I8" s="16" t="s">
        <v>205</v>
      </c>
      <c r="J8" s="16" t="s">
        <v>202</v>
      </c>
      <c r="K8" s="16" t="s">
        <v>212</v>
      </c>
    </row>
    <row r="9" spans="1:11" ht="28.5">
      <c r="A9" s="18">
        <v>43167.794004629628</v>
      </c>
      <c r="B9" s="11" t="s">
        <v>154</v>
      </c>
      <c r="C9" s="49">
        <v>0</v>
      </c>
      <c r="D9" s="49">
        <v>1</v>
      </c>
      <c r="E9" s="49">
        <v>0</v>
      </c>
      <c r="F9" s="49">
        <v>1</v>
      </c>
      <c r="G9" s="14" t="s">
        <v>219</v>
      </c>
      <c r="H9" s="14" t="s">
        <v>143</v>
      </c>
      <c r="I9" s="16" t="s">
        <v>205</v>
      </c>
      <c r="J9" s="16" t="s">
        <v>201</v>
      </c>
      <c r="K9" s="16" t="s">
        <v>213</v>
      </c>
    </row>
    <row r="10" spans="1:11" ht="28.5">
      <c r="A10" s="18">
        <v>43181.7500462963</v>
      </c>
      <c r="B10" s="11" t="s">
        <v>151</v>
      </c>
      <c r="C10" s="49">
        <v>0</v>
      </c>
      <c r="D10" s="49">
        <v>0</v>
      </c>
      <c r="E10" s="49">
        <v>1</v>
      </c>
      <c r="F10" s="49">
        <v>1</v>
      </c>
      <c r="G10" s="14" t="s">
        <v>219</v>
      </c>
      <c r="H10" s="14" t="s">
        <v>143</v>
      </c>
      <c r="I10" s="16" t="s">
        <v>204</v>
      </c>
      <c r="J10" s="16" t="s">
        <v>201</v>
      </c>
      <c r="K10" s="16" t="s">
        <v>213</v>
      </c>
    </row>
    <row r="11" spans="1:11" ht="47.25">
      <c r="A11" s="18">
        <v>43182.812673611108</v>
      </c>
      <c r="B11" s="11" t="s">
        <v>173</v>
      </c>
      <c r="C11" s="49">
        <v>1</v>
      </c>
      <c r="D11" s="49">
        <v>1</v>
      </c>
      <c r="E11" s="49">
        <v>1</v>
      </c>
      <c r="F11" s="49">
        <v>1</v>
      </c>
      <c r="G11" s="14" t="s">
        <v>219</v>
      </c>
      <c r="H11" s="14" t="s">
        <v>143</v>
      </c>
      <c r="I11" s="16" t="s">
        <v>205</v>
      </c>
      <c r="J11" s="16" t="s">
        <v>200</v>
      </c>
      <c r="K11" s="16" t="s">
        <v>212</v>
      </c>
    </row>
    <row r="12" spans="1:11" ht="73.5">
      <c r="A12" s="18">
        <v>43185.776180555556</v>
      </c>
      <c r="B12" s="11" t="s">
        <v>174</v>
      </c>
      <c r="C12" s="49">
        <v>0</v>
      </c>
      <c r="D12" s="49">
        <v>1</v>
      </c>
      <c r="E12" s="49">
        <v>1</v>
      </c>
      <c r="F12" s="49">
        <v>1</v>
      </c>
      <c r="G12" s="14" t="s">
        <v>219</v>
      </c>
      <c r="H12" s="14" t="s">
        <v>143</v>
      </c>
      <c r="I12" s="16" t="s">
        <v>205</v>
      </c>
      <c r="J12" s="16" t="s">
        <v>200</v>
      </c>
      <c r="K12" s="16" t="s">
        <v>212</v>
      </c>
    </row>
    <row r="13" spans="1:11" ht="59.25">
      <c r="A13" s="18">
        <v>43186.708333333336</v>
      </c>
      <c r="B13" s="11" t="s">
        <v>175</v>
      </c>
      <c r="C13" s="49">
        <v>0</v>
      </c>
      <c r="D13" s="49">
        <v>1</v>
      </c>
      <c r="E13" s="49">
        <v>1</v>
      </c>
      <c r="F13" s="49">
        <v>0</v>
      </c>
      <c r="G13" s="14" t="s">
        <v>219</v>
      </c>
      <c r="H13" s="14" t="s">
        <v>143</v>
      </c>
      <c r="I13" s="16" t="s">
        <v>205</v>
      </c>
      <c r="J13" s="16" t="s">
        <v>201</v>
      </c>
      <c r="K13" s="16" t="s">
        <v>213</v>
      </c>
    </row>
    <row r="14" spans="1:11" ht="45">
      <c r="A14" s="18">
        <v>43188.787453703706</v>
      </c>
      <c r="B14" s="11" t="s">
        <v>176</v>
      </c>
      <c r="C14" s="49">
        <v>1</v>
      </c>
      <c r="D14" s="49">
        <v>1</v>
      </c>
      <c r="E14" s="49">
        <v>0</v>
      </c>
      <c r="F14" s="49">
        <v>1</v>
      </c>
      <c r="G14" s="14" t="s">
        <v>219</v>
      </c>
      <c r="H14" s="14" t="s">
        <v>143</v>
      </c>
      <c r="I14" s="16" t="s">
        <v>205</v>
      </c>
      <c r="J14" s="16" t="s">
        <v>200</v>
      </c>
      <c r="K14" s="16" t="s">
        <v>212</v>
      </c>
    </row>
    <row r="15" spans="1:11" ht="45">
      <c r="A15" s="18">
        <v>43189.740937499999</v>
      </c>
      <c r="B15" s="11" t="s">
        <v>177</v>
      </c>
      <c r="C15" s="49">
        <v>1</v>
      </c>
      <c r="D15" s="49">
        <v>1</v>
      </c>
      <c r="E15" s="49">
        <v>0</v>
      </c>
      <c r="F15" s="49">
        <v>1</v>
      </c>
      <c r="G15" s="14" t="s">
        <v>220</v>
      </c>
      <c r="H15" s="14" t="s">
        <v>149</v>
      </c>
      <c r="I15" s="16" t="s">
        <v>205</v>
      </c>
      <c r="J15" s="16" t="s">
        <v>202</v>
      </c>
      <c r="K15" s="16" t="s">
        <v>212</v>
      </c>
    </row>
    <row r="16" spans="1:11" ht="47.25">
      <c r="A16" s="18">
        <v>43191.750173611108</v>
      </c>
      <c r="B16" s="11" t="s">
        <v>178</v>
      </c>
      <c r="C16" s="49">
        <v>1</v>
      </c>
      <c r="D16" s="49">
        <v>0</v>
      </c>
      <c r="E16" s="49">
        <v>0</v>
      </c>
      <c r="F16" s="49">
        <v>1</v>
      </c>
      <c r="G16" s="14" t="s">
        <v>219</v>
      </c>
      <c r="H16" s="14" t="s">
        <v>143</v>
      </c>
      <c r="I16" s="16" t="s">
        <v>205</v>
      </c>
      <c r="J16" s="16" t="s">
        <v>200</v>
      </c>
      <c r="K16" s="16" t="s">
        <v>212</v>
      </c>
    </row>
    <row r="17" spans="1:11" ht="33">
      <c r="A17" s="18">
        <v>43194.7187962963</v>
      </c>
      <c r="B17" s="11" t="s">
        <v>179</v>
      </c>
      <c r="C17" s="50">
        <v>0</v>
      </c>
      <c r="D17" s="50">
        <v>1</v>
      </c>
      <c r="E17" s="50">
        <v>0</v>
      </c>
      <c r="F17" s="50">
        <v>1</v>
      </c>
      <c r="G17" s="14" t="s">
        <v>220</v>
      </c>
      <c r="H17" s="14" t="s">
        <v>143</v>
      </c>
      <c r="I17" s="16" t="s">
        <v>205</v>
      </c>
      <c r="J17" s="16" t="s">
        <v>200</v>
      </c>
      <c r="K17" s="16" t="s">
        <v>212</v>
      </c>
    </row>
    <row r="18" spans="1:11" s="8" customFormat="1" ht="59.25">
      <c r="A18" s="19">
        <v>43196.003472222219</v>
      </c>
      <c r="B18" s="17" t="s">
        <v>180</v>
      </c>
      <c r="C18" s="51">
        <v>0</v>
      </c>
      <c r="D18" s="51">
        <v>1</v>
      </c>
      <c r="E18" s="51">
        <v>0</v>
      </c>
      <c r="F18" s="51">
        <v>1</v>
      </c>
      <c r="G18" s="25" t="s">
        <v>219</v>
      </c>
      <c r="H18" s="25" t="s">
        <v>149</v>
      </c>
      <c r="I18" s="26" t="s">
        <v>205</v>
      </c>
      <c r="J18" s="26" t="s">
        <v>202</v>
      </c>
      <c r="K18" s="26" t="s">
        <v>212</v>
      </c>
    </row>
    <row r="19" spans="1:11" s="8" customFormat="1" ht="47.25">
      <c r="A19" s="19">
        <v>43196.537905092591</v>
      </c>
      <c r="B19" s="17" t="s">
        <v>181</v>
      </c>
      <c r="C19" s="51">
        <v>1</v>
      </c>
      <c r="D19" s="51">
        <v>1</v>
      </c>
      <c r="E19" s="51">
        <v>1</v>
      </c>
      <c r="F19" s="51">
        <v>0</v>
      </c>
      <c r="G19" s="25" t="s">
        <v>219</v>
      </c>
      <c r="H19" s="25" t="s">
        <v>149</v>
      </c>
      <c r="I19" s="26" t="s">
        <v>205</v>
      </c>
      <c r="J19" s="26" t="s">
        <v>202</v>
      </c>
      <c r="K19" s="26" t="s">
        <v>212</v>
      </c>
    </row>
    <row r="20" spans="1:11" s="8" customFormat="1" ht="45">
      <c r="A20" s="19">
        <v>43196.758738425924</v>
      </c>
      <c r="B20" s="17" t="s">
        <v>182</v>
      </c>
      <c r="C20" s="51">
        <v>1</v>
      </c>
      <c r="D20" s="51">
        <v>1</v>
      </c>
      <c r="E20" s="51">
        <v>1</v>
      </c>
      <c r="F20" s="51">
        <v>1</v>
      </c>
      <c r="G20" s="25" t="s">
        <v>223</v>
      </c>
      <c r="H20" s="25" t="s">
        <v>143</v>
      </c>
      <c r="I20" s="26" t="s">
        <v>205</v>
      </c>
      <c r="J20" s="26" t="s">
        <v>200</v>
      </c>
      <c r="K20" s="26" t="s">
        <v>212</v>
      </c>
    </row>
    <row r="21" spans="1:11">
      <c r="A21" s="18">
        <v>43199.735682870371</v>
      </c>
      <c r="B21" s="11" t="s">
        <v>155</v>
      </c>
      <c r="C21" s="54">
        <v>0</v>
      </c>
      <c r="D21" s="54">
        <v>0</v>
      </c>
      <c r="E21" s="54">
        <v>0</v>
      </c>
      <c r="F21" s="54">
        <v>1</v>
      </c>
      <c r="G21" s="14" t="s">
        <v>219</v>
      </c>
      <c r="H21" s="14" t="s">
        <v>143</v>
      </c>
      <c r="I21" s="16" t="s">
        <v>204</v>
      </c>
      <c r="J21" s="16" t="s">
        <v>201</v>
      </c>
      <c r="K21" s="16"/>
    </row>
    <row r="22" spans="1:11" ht="37.5" customHeight="1">
      <c r="A22" s="18">
        <v>43200.534155092595</v>
      </c>
      <c r="B22" s="21" t="s">
        <v>183</v>
      </c>
      <c r="C22" s="54">
        <v>1</v>
      </c>
      <c r="D22" s="54">
        <v>0</v>
      </c>
      <c r="E22" s="54">
        <v>0</v>
      </c>
      <c r="F22" s="54">
        <v>0</v>
      </c>
      <c r="G22" s="14" t="s">
        <v>219</v>
      </c>
      <c r="H22" s="14" t="s">
        <v>143</v>
      </c>
      <c r="I22" s="16" t="s">
        <v>204</v>
      </c>
      <c r="J22" s="16" t="s">
        <v>201</v>
      </c>
      <c r="K22" s="16" t="s">
        <v>212</v>
      </c>
    </row>
    <row r="23" spans="1:11" ht="30.75">
      <c r="A23" s="18">
        <v>43201.817314814813</v>
      </c>
      <c r="B23" s="11" t="s">
        <v>184</v>
      </c>
      <c r="C23" s="54">
        <v>1</v>
      </c>
      <c r="D23" s="54">
        <v>0</v>
      </c>
      <c r="E23" s="54">
        <v>0</v>
      </c>
      <c r="F23" s="54">
        <v>1</v>
      </c>
      <c r="G23" s="14" t="s">
        <v>219</v>
      </c>
      <c r="H23" s="14" t="s">
        <v>149</v>
      </c>
      <c r="I23" s="16" t="s">
        <v>205</v>
      </c>
      <c r="J23" s="16" t="s">
        <v>202</v>
      </c>
      <c r="K23" s="16" t="s">
        <v>212</v>
      </c>
    </row>
    <row r="24" spans="1:11" ht="135">
      <c r="A24" s="18">
        <v>43207.776238425926</v>
      </c>
      <c r="B24" s="21" t="s">
        <v>185</v>
      </c>
      <c r="C24" s="54">
        <v>0</v>
      </c>
      <c r="D24" s="54">
        <v>1</v>
      </c>
      <c r="E24" s="54">
        <v>0</v>
      </c>
      <c r="F24" s="54">
        <v>1</v>
      </c>
      <c r="G24" s="14" t="s">
        <v>219</v>
      </c>
      <c r="H24" s="14" t="s">
        <v>149</v>
      </c>
      <c r="I24" s="16" t="s">
        <v>205</v>
      </c>
      <c r="J24" s="16" t="s">
        <v>202</v>
      </c>
      <c r="K24" s="16" t="s">
        <v>213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CFF63-1267-4577-B8D0-3783749D3C11}">
  <dimension ref="A3:B7"/>
  <sheetViews>
    <sheetView workbookViewId="0">
      <selection activeCell="A4" sqref="A4:B6"/>
    </sheetView>
  </sheetViews>
  <sheetFormatPr baseColWidth="10" defaultRowHeight="15.75"/>
  <cols>
    <col min="1" max="1" width="19.75" bestFit="1" customWidth="1"/>
    <col min="2" max="2" width="20" bestFit="1" customWidth="1"/>
    <col min="3" max="4" width="4.875" bestFit="1" customWidth="1"/>
    <col min="5" max="5" width="12.125" bestFit="1" customWidth="1"/>
  </cols>
  <sheetData>
    <row r="3" spans="1:2">
      <c r="A3" s="106" t="s">
        <v>273</v>
      </c>
      <c r="B3" t="s">
        <v>274</v>
      </c>
    </row>
    <row r="4" spans="1:2">
      <c r="A4" s="107" t="s">
        <v>219</v>
      </c>
      <c r="B4" s="108">
        <v>1.3138157894736841E-2</v>
      </c>
    </row>
    <row r="5" spans="1:2">
      <c r="A5" s="107" t="s">
        <v>223</v>
      </c>
      <c r="B5" s="108">
        <v>2.0250000000000001E-2</v>
      </c>
    </row>
    <row r="6" spans="1:2">
      <c r="A6" s="107" t="s">
        <v>220</v>
      </c>
      <c r="B6" s="108">
        <v>1.2737499999999999E-2</v>
      </c>
    </row>
    <row r="7" spans="1:2">
      <c r="A7" s="107" t="s">
        <v>272</v>
      </c>
      <c r="B7" s="108">
        <v>1.3721739130434779E-2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73E66-2C20-444F-8DF7-E1336642FC6E}">
  <dimension ref="A1:AJ58"/>
  <sheetViews>
    <sheetView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RowHeight="15.75"/>
  <cols>
    <col min="1" max="1" width="27.25" bestFit="1" customWidth="1"/>
    <col min="2" max="2" width="6.875" bestFit="1" customWidth="1"/>
    <col min="5" max="5" width="7.875" bestFit="1" customWidth="1"/>
    <col min="6" max="6" width="8.875" bestFit="1" customWidth="1"/>
    <col min="7" max="7" width="8.125" bestFit="1" customWidth="1"/>
    <col min="8" max="8" width="7.125" bestFit="1" customWidth="1"/>
    <col min="9" max="9" width="7.875" bestFit="1" customWidth="1"/>
    <col min="10" max="10" width="8.75" bestFit="1" customWidth="1"/>
    <col min="11" max="11" width="8.125" bestFit="1" customWidth="1"/>
    <col min="12" max="12" width="8.875" customWidth="1"/>
    <col min="13" max="13" width="12.125" customWidth="1"/>
    <col min="14" max="14" width="12.375" customWidth="1"/>
    <col min="15" max="15" width="11.25" customWidth="1"/>
    <col min="16" max="16" width="10.125" customWidth="1"/>
    <col min="17" max="17" width="10.5" customWidth="1"/>
    <col min="18" max="18" width="10.75" customWidth="1"/>
    <col min="19" max="19" width="4.125" bestFit="1" customWidth="1"/>
    <col min="20" max="20" width="9.875" bestFit="1" customWidth="1"/>
    <col min="21" max="21" width="9.125" bestFit="1" customWidth="1"/>
    <col min="22" max="22" width="6.5" bestFit="1" customWidth="1"/>
    <col min="23" max="23" width="10.375" bestFit="1" customWidth="1"/>
    <col min="24" max="25" width="3" bestFit="1" customWidth="1"/>
    <col min="26" max="26" width="3.25" bestFit="1" customWidth="1"/>
    <col min="27" max="27" width="3" bestFit="1" customWidth="1"/>
    <col min="28" max="32" width="6.375" bestFit="1" customWidth="1"/>
    <col min="33" max="33" width="7.25" bestFit="1" customWidth="1"/>
    <col min="34" max="34" width="6.75" bestFit="1" customWidth="1"/>
    <col min="35" max="35" width="7.25" bestFit="1" customWidth="1"/>
    <col min="36" max="36" width="9.25" bestFit="1" customWidth="1"/>
  </cols>
  <sheetData>
    <row r="1" spans="1:36" s="84" customFormat="1">
      <c r="A1" s="80" t="s">
        <v>132</v>
      </c>
      <c r="B1" s="80" t="s">
        <v>0</v>
      </c>
      <c r="C1" s="80" t="s">
        <v>1</v>
      </c>
      <c r="D1" s="80" t="s">
        <v>141</v>
      </c>
      <c r="E1" s="80" t="s">
        <v>263</v>
      </c>
      <c r="F1" s="80" t="s">
        <v>203</v>
      </c>
      <c r="G1" s="80" t="s">
        <v>134</v>
      </c>
      <c r="H1" s="80" t="s">
        <v>131</v>
      </c>
      <c r="I1" s="80" t="s">
        <v>137</v>
      </c>
      <c r="J1" s="80" t="s">
        <v>133</v>
      </c>
      <c r="K1" s="80" t="s">
        <v>139</v>
      </c>
      <c r="L1" s="80" t="s">
        <v>140</v>
      </c>
      <c r="M1" s="80" t="s">
        <v>135</v>
      </c>
      <c r="N1" s="80" t="s">
        <v>136</v>
      </c>
      <c r="O1" s="80" t="s">
        <v>138</v>
      </c>
      <c r="P1" s="80" t="s">
        <v>2</v>
      </c>
      <c r="Q1" s="80" t="s">
        <v>3</v>
      </c>
      <c r="R1" s="80" t="s">
        <v>4</v>
      </c>
      <c r="S1" s="81" t="s">
        <v>147</v>
      </c>
      <c r="T1" s="81" t="s">
        <v>148</v>
      </c>
      <c r="U1" s="82" t="s">
        <v>199</v>
      </c>
      <c r="V1" s="82" t="s">
        <v>211</v>
      </c>
      <c r="W1" s="83" t="s">
        <v>217</v>
      </c>
      <c r="X1" s="81" t="s">
        <v>229</v>
      </c>
      <c r="Y1" s="81" t="s">
        <v>230</v>
      </c>
      <c r="Z1" s="81" t="s">
        <v>231</v>
      </c>
      <c r="AA1" s="81" t="s">
        <v>228</v>
      </c>
      <c r="AB1" s="83" t="s">
        <v>227</v>
      </c>
      <c r="AC1" s="83" t="s">
        <v>265</v>
      </c>
      <c r="AD1" s="83" t="s">
        <v>233</v>
      </c>
      <c r="AE1" s="83" t="s">
        <v>266</v>
      </c>
      <c r="AF1" s="83" t="s">
        <v>235</v>
      </c>
      <c r="AG1" s="83" t="s">
        <v>267</v>
      </c>
      <c r="AH1" s="83" t="s">
        <v>268</v>
      </c>
      <c r="AI1" s="83" t="s">
        <v>269</v>
      </c>
      <c r="AJ1" s="83" t="s">
        <v>270</v>
      </c>
    </row>
    <row r="2" spans="1:36">
      <c r="A2" s="102">
        <v>43352.402800925927</v>
      </c>
      <c r="B2" s="3" t="s">
        <v>6</v>
      </c>
      <c r="C2" s="3" t="s">
        <v>41</v>
      </c>
      <c r="D2" s="3" t="s">
        <v>42</v>
      </c>
      <c r="E2" s="3" t="s">
        <v>213</v>
      </c>
      <c r="F2" s="104">
        <f>G2/$D$25</f>
        <v>2.2571428571428572E-2</v>
      </c>
      <c r="G2" s="3">
        <v>158</v>
      </c>
      <c r="H2" s="3">
        <v>122</v>
      </c>
      <c r="I2" s="3">
        <v>4</v>
      </c>
      <c r="J2" s="3">
        <v>143</v>
      </c>
      <c r="K2" s="3">
        <v>10</v>
      </c>
      <c r="L2" s="3">
        <v>5</v>
      </c>
      <c r="M2" s="3">
        <v>3</v>
      </c>
      <c r="N2" s="3">
        <v>1</v>
      </c>
      <c r="O2" s="3">
        <v>0</v>
      </c>
      <c r="P2" s="3">
        <v>21</v>
      </c>
      <c r="Q2" s="3">
        <v>0</v>
      </c>
      <c r="R2" s="3">
        <v>0</v>
      </c>
      <c r="S2" s="40" t="s">
        <v>143</v>
      </c>
      <c r="T2" s="16" t="s">
        <v>204</v>
      </c>
      <c r="U2" s="16" t="s">
        <v>201</v>
      </c>
      <c r="V2" s="77" t="str">
        <f>Laffut_msg!H2</f>
        <v>Non</v>
      </c>
      <c r="W2" s="54" t="str">
        <f>Laffut_msg!I2</f>
        <v>Contenu</v>
      </c>
      <c r="X2" s="49">
        <f>Laffut_msg!C2</f>
        <v>0</v>
      </c>
      <c r="Y2" s="49">
        <f>Laffut_msg!D2</f>
        <v>0</v>
      </c>
      <c r="Z2" s="49">
        <f>Laffut_msg!E2</f>
        <v>1</v>
      </c>
      <c r="AA2" s="49">
        <f>Laffut_msg!F2</f>
        <v>1</v>
      </c>
      <c r="AB2" s="54" t="str">
        <f>IF($G2*X2=0,"",$G2*X2)</f>
        <v/>
      </c>
      <c r="AC2" s="54" t="str">
        <f t="shared" ref="AC2:AE2" si="0">IF($G2*Y2=0,"",$G2*Y2)</f>
        <v/>
      </c>
      <c r="AD2" s="54">
        <f t="shared" si="0"/>
        <v>158</v>
      </c>
      <c r="AE2" s="54">
        <f t="shared" si="0"/>
        <v>158</v>
      </c>
      <c r="AF2" s="54">
        <f t="shared" ref="AF2:AF23" si="1">+IF(SUM(X2,Z2)=0,"",$G2)</f>
        <v>158</v>
      </c>
      <c r="AG2" s="54">
        <f t="shared" ref="AG2:AG23" si="2">+IF(SUM(Y2,Z2)=0,"",$G2)</f>
        <v>158</v>
      </c>
      <c r="AH2" s="54">
        <f t="shared" ref="AH2:AH23" si="3">+IF(SUM(Y2,AA2)=0,"",$G2)</f>
        <v>158</v>
      </c>
      <c r="AI2" s="54">
        <f t="shared" ref="AI2:AI23" si="4">+IF(SUM(Z2,AA2)=0,"",$G2)</f>
        <v>158</v>
      </c>
      <c r="AJ2" s="54">
        <f t="shared" ref="AJ2:AJ23" si="5">+IF(SUM(Y2,Z2,AA2)=0,"",$G2)</f>
        <v>158</v>
      </c>
    </row>
    <row r="3" spans="1:36">
      <c r="A3" s="102">
        <v>43352.802442129629</v>
      </c>
      <c r="B3" s="3" t="s">
        <v>6</v>
      </c>
      <c r="C3" s="3" t="s">
        <v>43</v>
      </c>
      <c r="D3" s="3" t="s">
        <v>44</v>
      </c>
      <c r="E3" s="3" t="s">
        <v>213</v>
      </c>
      <c r="F3" s="104">
        <f t="shared" ref="F3:F23" si="6">G3/$D$25</f>
        <v>3.2571428571428571E-2</v>
      </c>
      <c r="G3" s="3">
        <v>228</v>
      </c>
      <c r="H3" s="3">
        <v>192</v>
      </c>
      <c r="I3" s="3">
        <v>2</v>
      </c>
      <c r="J3" s="3">
        <v>220</v>
      </c>
      <c r="K3" s="3">
        <v>5</v>
      </c>
      <c r="L3" s="3">
        <v>3</v>
      </c>
      <c r="M3" s="3">
        <v>1</v>
      </c>
      <c r="N3" s="3">
        <v>1</v>
      </c>
      <c r="O3" s="3">
        <v>2</v>
      </c>
      <c r="P3" s="3">
        <v>27</v>
      </c>
      <c r="Q3" s="3">
        <v>1</v>
      </c>
      <c r="R3" s="3">
        <v>0</v>
      </c>
      <c r="S3" s="40" t="s">
        <v>143</v>
      </c>
      <c r="T3" s="16" t="s">
        <v>204</v>
      </c>
      <c r="U3" s="16" t="s">
        <v>201</v>
      </c>
      <c r="V3" s="77" t="str">
        <f>Laffut_msg!H3</f>
        <v>Non</v>
      </c>
      <c r="W3" s="54" t="str">
        <f>Laffut_msg!I3</f>
        <v>Annonce</v>
      </c>
      <c r="X3" s="49">
        <f>Laffut_msg!C3</f>
        <v>0</v>
      </c>
      <c r="Y3" s="49">
        <f>Laffut_msg!D3</f>
        <v>0</v>
      </c>
      <c r="Z3" s="49">
        <f>Laffut_msg!E3</f>
        <v>1</v>
      </c>
      <c r="AA3" s="49">
        <f>Laffut_msg!F3</f>
        <v>1</v>
      </c>
      <c r="AB3" s="54" t="str">
        <f t="shared" ref="AB3:AB23" si="7">IF($G3*X3=0,"",$G3*X3)</f>
        <v/>
      </c>
      <c r="AC3" s="54" t="str">
        <f t="shared" ref="AC3:AC23" si="8">IF($G3*Y3=0,"",$G3*Y3)</f>
        <v/>
      </c>
      <c r="AD3" s="54">
        <f t="shared" ref="AD3:AD23" si="9">IF($G3*Z3=0,"",$G3*Z3)</f>
        <v>228</v>
      </c>
      <c r="AE3" s="54">
        <f t="shared" ref="AE3:AE23" si="10">IF($G3*AA3=0,"",$G3*AA3)</f>
        <v>228</v>
      </c>
      <c r="AF3" s="54">
        <f t="shared" si="1"/>
        <v>228</v>
      </c>
      <c r="AG3" s="54">
        <f t="shared" si="2"/>
        <v>228</v>
      </c>
      <c r="AH3" s="54">
        <f t="shared" si="3"/>
        <v>228</v>
      </c>
      <c r="AI3" s="54">
        <f t="shared" si="4"/>
        <v>228</v>
      </c>
      <c r="AJ3" s="54">
        <f t="shared" si="5"/>
        <v>228</v>
      </c>
    </row>
    <row r="4" spans="1:36">
      <c r="A4" s="102">
        <v>43356.403564814813</v>
      </c>
      <c r="B4" s="3" t="s">
        <v>5</v>
      </c>
      <c r="C4" s="3" t="s">
        <v>45</v>
      </c>
      <c r="D4" s="3" t="s">
        <v>46</v>
      </c>
      <c r="E4" s="3" t="s">
        <v>216</v>
      </c>
      <c r="F4" s="104">
        <f t="shared" si="6"/>
        <v>3.7571428571428568E-2</v>
      </c>
      <c r="G4" s="3">
        <v>263</v>
      </c>
      <c r="H4" s="3">
        <v>184</v>
      </c>
      <c r="I4" s="3">
        <v>12</v>
      </c>
      <c r="J4" s="3">
        <v>226</v>
      </c>
      <c r="K4" s="3">
        <v>24</v>
      </c>
      <c r="L4" s="3">
        <v>13</v>
      </c>
      <c r="M4" s="3">
        <v>8</v>
      </c>
      <c r="N4" s="3">
        <v>4</v>
      </c>
      <c r="O4" s="3">
        <v>4</v>
      </c>
      <c r="P4" s="3">
        <v>42</v>
      </c>
      <c r="Q4" s="3">
        <v>0</v>
      </c>
      <c r="R4" s="3">
        <v>0</v>
      </c>
      <c r="S4" s="40" t="s">
        <v>143</v>
      </c>
      <c r="T4" s="16" t="s">
        <v>205</v>
      </c>
      <c r="U4" s="16" t="s">
        <v>200</v>
      </c>
      <c r="V4" s="77" t="str">
        <f>Laffut_msg!H4</f>
        <v>Non</v>
      </c>
      <c r="W4" s="54" t="str">
        <f>Laffut_msg!I4</f>
        <v>Annonce</v>
      </c>
      <c r="X4" s="49">
        <f>Laffut_msg!C4</f>
        <v>1</v>
      </c>
      <c r="Y4" s="49">
        <f>Laffut_msg!D4</f>
        <v>1</v>
      </c>
      <c r="Z4" s="49">
        <f>Laffut_msg!E4</f>
        <v>1</v>
      </c>
      <c r="AA4" s="49">
        <f>Laffut_msg!F4</f>
        <v>1</v>
      </c>
      <c r="AB4" s="54">
        <f t="shared" si="7"/>
        <v>263</v>
      </c>
      <c r="AC4" s="54">
        <f t="shared" si="8"/>
        <v>263</v>
      </c>
      <c r="AD4" s="54">
        <f t="shared" si="9"/>
        <v>263</v>
      </c>
      <c r="AE4" s="54">
        <f t="shared" si="10"/>
        <v>263</v>
      </c>
      <c r="AF4" s="54">
        <f t="shared" si="1"/>
        <v>263</v>
      </c>
      <c r="AG4" s="54">
        <f t="shared" si="2"/>
        <v>263</v>
      </c>
      <c r="AH4" s="54">
        <f t="shared" si="3"/>
        <v>263</v>
      </c>
      <c r="AI4" s="54">
        <f t="shared" si="4"/>
        <v>263</v>
      </c>
      <c r="AJ4" s="54">
        <f t="shared" si="5"/>
        <v>263</v>
      </c>
    </row>
    <row r="5" spans="1:36">
      <c r="A5" s="102">
        <v>43356.915300925924</v>
      </c>
      <c r="B5" s="3" t="s">
        <v>5</v>
      </c>
      <c r="C5" s="3" t="s">
        <v>47</v>
      </c>
      <c r="D5" s="3" t="s">
        <v>48</v>
      </c>
      <c r="E5" s="3" t="s">
        <v>216</v>
      </c>
      <c r="F5" s="104">
        <f t="shared" si="6"/>
        <v>8.9999999999999993E-3</v>
      </c>
      <c r="G5" s="3">
        <v>63</v>
      </c>
      <c r="H5" s="3">
        <v>43</v>
      </c>
      <c r="I5" s="3">
        <v>0</v>
      </c>
      <c r="J5" s="3">
        <v>52</v>
      </c>
      <c r="K5" s="3">
        <v>11</v>
      </c>
      <c r="L5" s="3">
        <v>0</v>
      </c>
      <c r="M5" s="3">
        <v>0</v>
      </c>
      <c r="N5" s="3">
        <v>0</v>
      </c>
      <c r="O5" s="3">
        <v>0</v>
      </c>
      <c r="P5" s="3">
        <v>9</v>
      </c>
      <c r="Q5" s="3">
        <v>0</v>
      </c>
      <c r="R5" s="3">
        <v>0</v>
      </c>
      <c r="S5" s="40" t="s">
        <v>143</v>
      </c>
      <c r="T5" s="16" t="s">
        <v>204</v>
      </c>
      <c r="U5" s="16" t="s">
        <v>201</v>
      </c>
      <c r="V5" s="77" t="str">
        <f>Laffut_msg!H5</f>
        <v>Non</v>
      </c>
      <c r="W5" s="54" t="str">
        <f>Laffut_msg!I5</f>
        <v>Contenu</v>
      </c>
      <c r="X5" s="49">
        <f>Laffut_msg!C5</f>
        <v>0</v>
      </c>
      <c r="Y5" s="49">
        <f>Laffut_msg!D5</f>
        <v>0</v>
      </c>
      <c r="Z5" s="49">
        <f>Laffut_msg!E5</f>
        <v>1</v>
      </c>
      <c r="AA5" s="49">
        <f>Laffut_msg!F5</f>
        <v>1</v>
      </c>
      <c r="AB5" s="54" t="str">
        <f t="shared" si="7"/>
        <v/>
      </c>
      <c r="AC5" s="54" t="str">
        <f t="shared" si="8"/>
        <v/>
      </c>
      <c r="AD5" s="54">
        <f t="shared" si="9"/>
        <v>63</v>
      </c>
      <c r="AE5" s="54">
        <f t="shared" si="10"/>
        <v>63</v>
      </c>
      <c r="AF5" s="54">
        <f t="shared" si="1"/>
        <v>63</v>
      </c>
      <c r="AG5" s="54">
        <f t="shared" si="2"/>
        <v>63</v>
      </c>
      <c r="AH5" s="54">
        <f t="shared" si="3"/>
        <v>63</v>
      </c>
      <c r="AI5" s="54">
        <f t="shared" si="4"/>
        <v>63</v>
      </c>
      <c r="AJ5" s="54">
        <f t="shared" si="5"/>
        <v>63</v>
      </c>
    </row>
    <row r="6" spans="1:36">
      <c r="A6" s="102">
        <v>43357.459143518521</v>
      </c>
      <c r="B6" s="3" t="s">
        <v>6</v>
      </c>
      <c r="C6" s="3" t="s">
        <v>49</v>
      </c>
      <c r="D6" s="3" t="s">
        <v>50</v>
      </c>
      <c r="E6" s="3" t="s">
        <v>216</v>
      </c>
      <c r="F6" s="104">
        <f t="shared" si="6"/>
        <v>4.4714285714285713E-2</v>
      </c>
      <c r="G6" s="3">
        <v>313</v>
      </c>
      <c r="H6" s="3">
        <v>223</v>
      </c>
      <c r="I6" s="3">
        <v>15</v>
      </c>
      <c r="J6" s="3">
        <v>281</v>
      </c>
      <c r="K6" s="3">
        <v>10</v>
      </c>
      <c r="L6" s="3">
        <v>22</v>
      </c>
      <c r="M6" s="3">
        <v>10</v>
      </c>
      <c r="N6" s="3">
        <v>5</v>
      </c>
      <c r="O6" s="3">
        <v>4</v>
      </c>
      <c r="P6" s="3">
        <v>57</v>
      </c>
      <c r="Q6" s="3">
        <v>1</v>
      </c>
      <c r="R6" s="3">
        <v>0</v>
      </c>
      <c r="S6" s="40" t="s">
        <v>149</v>
      </c>
      <c r="T6" s="16" t="s">
        <v>205</v>
      </c>
      <c r="U6" s="16" t="s">
        <v>202</v>
      </c>
      <c r="V6" s="77" t="str">
        <f>Laffut_msg!H6</f>
        <v>Non</v>
      </c>
      <c r="W6" s="54" t="str">
        <f>Laffut_msg!I6</f>
        <v>Interaction</v>
      </c>
      <c r="X6" s="49">
        <f>Laffut_msg!C6</f>
        <v>1</v>
      </c>
      <c r="Y6" s="49">
        <f>Laffut_msg!D6</f>
        <v>1</v>
      </c>
      <c r="Z6" s="49">
        <f>Laffut_msg!E6</f>
        <v>1</v>
      </c>
      <c r="AA6" s="49">
        <f>Laffut_msg!F6</f>
        <v>1</v>
      </c>
      <c r="AB6" s="54">
        <f t="shared" si="7"/>
        <v>313</v>
      </c>
      <c r="AC6" s="54">
        <f t="shared" si="8"/>
        <v>313</v>
      </c>
      <c r="AD6" s="54">
        <f t="shared" si="9"/>
        <v>313</v>
      </c>
      <c r="AE6" s="54">
        <f t="shared" si="10"/>
        <v>313</v>
      </c>
      <c r="AF6" s="54">
        <f t="shared" si="1"/>
        <v>313</v>
      </c>
      <c r="AG6" s="54">
        <f t="shared" si="2"/>
        <v>313</v>
      </c>
      <c r="AH6" s="54">
        <f t="shared" si="3"/>
        <v>313</v>
      </c>
      <c r="AI6" s="54">
        <f t="shared" si="4"/>
        <v>313</v>
      </c>
      <c r="AJ6" s="54">
        <f t="shared" si="5"/>
        <v>313</v>
      </c>
    </row>
    <row r="7" spans="1:36">
      <c r="A7" s="102">
        <v>43358.76284722222</v>
      </c>
      <c r="B7" s="3" t="s">
        <v>6</v>
      </c>
      <c r="C7" s="3" t="s">
        <v>51</v>
      </c>
      <c r="D7" s="3" t="s">
        <v>52</v>
      </c>
      <c r="E7" s="3" t="s">
        <v>216</v>
      </c>
      <c r="F7" s="104">
        <f t="shared" si="6"/>
        <v>2.9000000000000001E-2</v>
      </c>
      <c r="G7" s="3">
        <v>203</v>
      </c>
      <c r="H7" s="3">
        <v>152</v>
      </c>
      <c r="I7" s="3">
        <v>6</v>
      </c>
      <c r="J7" s="3">
        <v>185</v>
      </c>
      <c r="K7" s="3">
        <v>12</v>
      </c>
      <c r="L7" s="3">
        <v>6</v>
      </c>
      <c r="M7" s="3">
        <v>5</v>
      </c>
      <c r="N7" s="3">
        <v>1</v>
      </c>
      <c r="O7" s="3">
        <v>1</v>
      </c>
      <c r="P7" s="3">
        <v>33</v>
      </c>
      <c r="Q7" s="3">
        <v>0</v>
      </c>
      <c r="R7" s="3">
        <v>0</v>
      </c>
      <c r="S7" s="40" t="s">
        <v>143</v>
      </c>
      <c r="T7" s="16" t="s">
        <v>204</v>
      </c>
      <c r="U7" s="16" t="s">
        <v>201</v>
      </c>
      <c r="V7" s="77" t="str">
        <f>Laffut_msg!H7</f>
        <v>Non</v>
      </c>
      <c r="W7" s="54" t="str">
        <f>Laffut_msg!I7</f>
        <v>Presse</v>
      </c>
      <c r="X7" s="49">
        <f>Laffut_msg!C7</f>
        <v>0</v>
      </c>
      <c r="Y7" s="49">
        <f>Laffut_msg!D7</f>
        <v>0</v>
      </c>
      <c r="Z7" s="49">
        <f>Laffut_msg!E7</f>
        <v>1</v>
      </c>
      <c r="AA7" s="49">
        <f>Laffut_msg!F7</f>
        <v>1</v>
      </c>
      <c r="AB7" s="54" t="str">
        <f t="shared" si="7"/>
        <v/>
      </c>
      <c r="AC7" s="54" t="str">
        <f t="shared" si="8"/>
        <v/>
      </c>
      <c r="AD7" s="54">
        <f t="shared" si="9"/>
        <v>203</v>
      </c>
      <c r="AE7" s="54">
        <f t="shared" si="10"/>
        <v>203</v>
      </c>
      <c r="AF7" s="54">
        <f t="shared" si="1"/>
        <v>203</v>
      </c>
      <c r="AG7" s="54">
        <f t="shared" si="2"/>
        <v>203</v>
      </c>
      <c r="AH7" s="54">
        <f t="shared" si="3"/>
        <v>203</v>
      </c>
      <c r="AI7" s="54">
        <f t="shared" si="4"/>
        <v>203</v>
      </c>
      <c r="AJ7" s="54">
        <f t="shared" si="5"/>
        <v>203</v>
      </c>
    </row>
    <row r="8" spans="1:36">
      <c r="A8" s="102">
        <v>43363.68546296296</v>
      </c>
      <c r="B8" s="3" t="s">
        <v>6</v>
      </c>
      <c r="C8" s="3" t="s">
        <v>53</v>
      </c>
      <c r="D8" s="3" t="s">
        <v>54</v>
      </c>
      <c r="E8" s="3" t="s">
        <v>216</v>
      </c>
      <c r="F8" s="104">
        <f t="shared" si="6"/>
        <v>3.6285714285714282E-2</v>
      </c>
      <c r="G8" s="3">
        <v>254</v>
      </c>
      <c r="H8" s="3">
        <v>173</v>
      </c>
      <c r="I8" s="3">
        <v>27</v>
      </c>
      <c r="J8" s="3">
        <v>205</v>
      </c>
      <c r="K8" s="3">
        <v>22</v>
      </c>
      <c r="L8" s="3">
        <v>27</v>
      </c>
      <c r="M8" s="3">
        <v>19</v>
      </c>
      <c r="N8" s="3">
        <v>8</v>
      </c>
      <c r="O8" s="3">
        <v>8</v>
      </c>
      <c r="P8" s="3">
        <v>29</v>
      </c>
      <c r="Q8" s="3">
        <v>3</v>
      </c>
      <c r="R8" s="3">
        <v>0</v>
      </c>
      <c r="S8" s="40" t="s">
        <v>150</v>
      </c>
      <c r="T8" s="16" t="s">
        <v>205</v>
      </c>
      <c r="U8" s="16" t="s">
        <v>200</v>
      </c>
      <c r="V8" s="77" t="str">
        <f>Laffut_msg!H8</f>
        <v>Oui</v>
      </c>
      <c r="W8" s="54" t="str">
        <f>Laffut_msg!I8</f>
        <v>Annonce</v>
      </c>
      <c r="X8" s="49">
        <f>Laffut_msg!C8</f>
        <v>0</v>
      </c>
      <c r="Y8" s="49">
        <f>Laffut_msg!D8</f>
        <v>1</v>
      </c>
      <c r="Z8" s="49">
        <f>Laffut_msg!E8</f>
        <v>0</v>
      </c>
      <c r="AA8" s="49">
        <f>Laffut_msg!F8</f>
        <v>1</v>
      </c>
      <c r="AB8" s="54" t="str">
        <f t="shared" si="7"/>
        <v/>
      </c>
      <c r="AC8" s="54">
        <f t="shared" si="8"/>
        <v>254</v>
      </c>
      <c r="AD8" s="54" t="str">
        <f t="shared" si="9"/>
        <v/>
      </c>
      <c r="AE8" s="54">
        <f t="shared" si="10"/>
        <v>254</v>
      </c>
      <c r="AF8" s="54" t="str">
        <f t="shared" si="1"/>
        <v/>
      </c>
      <c r="AG8" s="54">
        <f t="shared" si="2"/>
        <v>254</v>
      </c>
      <c r="AH8" s="54">
        <f t="shared" si="3"/>
        <v>254</v>
      </c>
      <c r="AI8" s="54">
        <f t="shared" si="4"/>
        <v>254</v>
      </c>
      <c r="AJ8" s="54">
        <f t="shared" si="5"/>
        <v>254</v>
      </c>
    </row>
    <row r="9" spans="1:36">
      <c r="A9" s="102">
        <v>43365.654467592591</v>
      </c>
      <c r="B9" s="3" t="s">
        <v>6</v>
      </c>
      <c r="C9" s="3" t="s">
        <v>55</v>
      </c>
      <c r="D9" s="3" t="s">
        <v>56</v>
      </c>
      <c r="E9" s="3" t="s">
        <v>213</v>
      </c>
      <c r="F9" s="104">
        <f t="shared" si="6"/>
        <v>5.1857142857142859E-2</v>
      </c>
      <c r="G9" s="3">
        <v>363</v>
      </c>
      <c r="H9" s="3">
        <v>305</v>
      </c>
      <c r="I9" s="3">
        <v>9</v>
      </c>
      <c r="J9" s="3">
        <v>348</v>
      </c>
      <c r="K9" s="3">
        <v>6</v>
      </c>
      <c r="L9" s="3">
        <v>9</v>
      </c>
      <c r="M9" s="3">
        <v>9</v>
      </c>
      <c r="N9" s="3">
        <v>0</v>
      </c>
      <c r="O9" s="3">
        <v>0</v>
      </c>
      <c r="P9" s="3">
        <v>34</v>
      </c>
      <c r="Q9" s="3">
        <v>9</v>
      </c>
      <c r="R9" s="3">
        <v>0</v>
      </c>
      <c r="S9" s="40" t="s">
        <v>143</v>
      </c>
      <c r="T9" s="16" t="s">
        <v>204</v>
      </c>
      <c r="U9" s="16" t="s">
        <v>201</v>
      </c>
      <c r="V9" s="77" t="str">
        <f>Laffut_msg!H9</f>
        <v>Non</v>
      </c>
      <c r="W9" s="54" t="str">
        <f>Laffut_msg!I9</f>
        <v>Contenu</v>
      </c>
      <c r="X9" s="49">
        <f>Laffut_msg!C9</f>
        <v>0</v>
      </c>
      <c r="Y9" s="49">
        <f>Laffut_msg!D9</f>
        <v>0</v>
      </c>
      <c r="Z9" s="49">
        <f>Laffut_msg!E9</f>
        <v>0</v>
      </c>
      <c r="AA9" s="49">
        <f>Laffut_msg!F9</f>
        <v>1</v>
      </c>
      <c r="AB9" s="54" t="str">
        <f t="shared" si="7"/>
        <v/>
      </c>
      <c r="AC9" s="54" t="str">
        <f t="shared" si="8"/>
        <v/>
      </c>
      <c r="AD9" s="54" t="str">
        <f t="shared" si="9"/>
        <v/>
      </c>
      <c r="AE9" s="54">
        <f t="shared" si="10"/>
        <v>363</v>
      </c>
      <c r="AF9" s="54" t="str">
        <f t="shared" si="1"/>
        <v/>
      </c>
      <c r="AG9" s="54" t="str">
        <f t="shared" si="2"/>
        <v/>
      </c>
      <c r="AH9" s="54">
        <f t="shared" si="3"/>
        <v>363</v>
      </c>
      <c r="AI9" s="54">
        <f t="shared" si="4"/>
        <v>363</v>
      </c>
      <c r="AJ9" s="54">
        <f t="shared" si="5"/>
        <v>363</v>
      </c>
    </row>
    <row r="10" spans="1:36">
      <c r="A10" s="102">
        <v>43365.657141203701</v>
      </c>
      <c r="B10" s="3" t="s">
        <v>6</v>
      </c>
      <c r="C10" s="3" t="s">
        <v>57</v>
      </c>
      <c r="D10" s="3" t="s">
        <v>58</v>
      </c>
      <c r="E10" s="3" t="s">
        <v>213</v>
      </c>
      <c r="F10" s="104">
        <f t="shared" si="6"/>
        <v>2.0857142857142859E-2</v>
      </c>
      <c r="G10" s="3">
        <v>146</v>
      </c>
      <c r="H10" s="3">
        <v>111</v>
      </c>
      <c r="I10" s="3">
        <v>1</v>
      </c>
      <c r="J10" s="3">
        <v>139</v>
      </c>
      <c r="K10" s="3">
        <v>6</v>
      </c>
      <c r="L10" s="3">
        <v>1</v>
      </c>
      <c r="M10" s="3">
        <v>1</v>
      </c>
      <c r="N10" s="3">
        <v>0</v>
      </c>
      <c r="O10" s="3">
        <v>0</v>
      </c>
      <c r="P10" s="3">
        <v>28</v>
      </c>
      <c r="Q10" s="3">
        <v>0</v>
      </c>
      <c r="R10" s="3">
        <v>0</v>
      </c>
      <c r="S10" s="40" t="s">
        <v>143</v>
      </c>
      <c r="T10" s="16" t="s">
        <v>204</v>
      </c>
      <c r="U10" s="16" t="s">
        <v>201</v>
      </c>
      <c r="V10" s="77" t="str">
        <f>Laffut_msg!H10</f>
        <v>Oui</v>
      </c>
      <c r="W10" s="54" t="str">
        <f>Laffut_msg!I10</f>
        <v>Annonce</v>
      </c>
      <c r="X10" s="49">
        <f>Laffut_msg!C10</f>
        <v>0</v>
      </c>
      <c r="Y10" s="49">
        <f>Laffut_msg!D10</f>
        <v>0</v>
      </c>
      <c r="Z10" s="49">
        <f>Laffut_msg!E10</f>
        <v>1</v>
      </c>
      <c r="AA10" s="49">
        <f>Laffut_msg!F10</f>
        <v>1</v>
      </c>
      <c r="AB10" s="54" t="str">
        <f t="shared" si="7"/>
        <v/>
      </c>
      <c r="AC10" s="54" t="str">
        <f t="shared" si="8"/>
        <v/>
      </c>
      <c r="AD10" s="54">
        <f t="shared" si="9"/>
        <v>146</v>
      </c>
      <c r="AE10" s="54">
        <f t="shared" si="10"/>
        <v>146</v>
      </c>
      <c r="AF10" s="54">
        <f t="shared" si="1"/>
        <v>146</v>
      </c>
      <c r="AG10" s="54">
        <f t="shared" si="2"/>
        <v>146</v>
      </c>
      <c r="AH10" s="54">
        <f t="shared" si="3"/>
        <v>146</v>
      </c>
      <c r="AI10" s="54">
        <f t="shared" si="4"/>
        <v>146</v>
      </c>
      <c r="AJ10" s="54">
        <f t="shared" si="5"/>
        <v>146</v>
      </c>
    </row>
    <row r="11" spans="1:36">
      <c r="A11" s="102">
        <v>43367.821793981479</v>
      </c>
      <c r="B11" s="3" t="s">
        <v>6</v>
      </c>
      <c r="C11" s="3" t="s">
        <v>59</v>
      </c>
      <c r="D11" s="3" t="s">
        <v>60</v>
      </c>
      <c r="E11" s="3" t="s">
        <v>216</v>
      </c>
      <c r="F11" s="104">
        <f t="shared" si="6"/>
        <v>4.7285714285714285E-2</v>
      </c>
      <c r="G11" s="3">
        <v>331</v>
      </c>
      <c r="H11" s="3">
        <v>271</v>
      </c>
      <c r="I11" s="3">
        <v>27</v>
      </c>
      <c r="J11" s="3">
        <v>300</v>
      </c>
      <c r="K11" s="3">
        <v>4</v>
      </c>
      <c r="L11" s="3">
        <v>27</v>
      </c>
      <c r="M11" s="3">
        <v>8</v>
      </c>
      <c r="N11" s="3">
        <v>19</v>
      </c>
      <c r="O11" s="3">
        <v>22</v>
      </c>
      <c r="P11" s="3">
        <v>29</v>
      </c>
      <c r="Q11" s="3">
        <v>0</v>
      </c>
      <c r="R11" s="3">
        <v>0</v>
      </c>
      <c r="S11" s="40" t="s">
        <v>143</v>
      </c>
      <c r="T11" s="16" t="s">
        <v>204</v>
      </c>
      <c r="U11" s="16" t="s">
        <v>201</v>
      </c>
      <c r="V11" s="77" t="str">
        <f>Laffut_msg!H11</f>
        <v>Non</v>
      </c>
      <c r="W11" s="54" t="str">
        <f>Laffut_msg!I11</f>
        <v>Presse</v>
      </c>
      <c r="X11" s="49">
        <f>Laffut_msg!C11</f>
        <v>0</v>
      </c>
      <c r="Y11" s="49">
        <f>Laffut_msg!D11</f>
        <v>0</v>
      </c>
      <c r="Z11" s="49">
        <f>Laffut_msg!E11</f>
        <v>0</v>
      </c>
      <c r="AA11" s="49">
        <f>Laffut_msg!F11</f>
        <v>1</v>
      </c>
      <c r="AB11" s="54" t="str">
        <f t="shared" si="7"/>
        <v/>
      </c>
      <c r="AC11" s="54" t="str">
        <f t="shared" si="8"/>
        <v/>
      </c>
      <c r="AD11" s="54" t="str">
        <f t="shared" si="9"/>
        <v/>
      </c>
      <c r="AE11" s="54">
        <f t="shared" si="10"/>
        <v>331</v>
      </c>
      <c r="AF11" s="54" t="str">
        <f t="shared" si="1"/>
        <v/>
      </c>
      <c r="AG11" s="54" t="str">
        <f t="shared" si="2"/>
        <v/>
      </c>
      <c r="AH11" s="54">
        <f t="shared" si="3"/>
        <v>331</v>
      </c>
      <c r="AI11" s="54">
        <f t="shared" si="4"/>
        <v>331</v>
      </c>
      <c r="AJ11" s="54">
        <f t="shared" si="5"/>
        <v>331</v>
      </c>
    </row>
    <row r="12" spans="1:36">
      <c r="A12" s="102">
        <v>43375.653402777774</v>
      </c>
      <c r="B12" s="3" t="s">
        <v>6</v>
      </c>
      <c r="C12" s="3" t="s">
        <v>61</v>
      </c>
      <c r="D12" s="3" t="s">
        <v>62</v>
      </c>
      <c r="E12" s="3" t="s">
        <v>213</v>
      </c>
      <c r="F12" s="104">
        <f t="shared" si="6"/>
        <v>5.0000000000000001E-3</v>
      </c>
      <c r="G12" s="3">
        <v>35</v>
      </c>
      <c r="H12" s="3">
        <v>30</v>
      </c>
      <c r="I12" s="3">
        <v>1</v>
      </c>
      <c r="J12" s="3">
        <v>32</v>
      </c>
      <c r="K12" s="3">
        <v>2</v>
      </c>
      <c r="L12" s="3">
        <v>1</v>
      </c>
      <c r="M12" s="3">
        <v>1</v>
      </c>
      <c r="N12" s="3">
        <v>0</v>
      </c>
      <c r="O12" s="3">
        <v>0</v>
      </c>
      <c r="P12" s="3">
        <v>2</v>
      </c>
      <c r="Q12" s="3">
        <v>0</v>
      </c>
      <c r="R12" s="3">
        <v>0</v>
      </c>
      <c r="S12" s="40" t="s">
        <v>143</v>
      </c>
      <c r="T12" s="16" t="s">
        <v>204</v>
      </c>
      <c r="U12" s="16" t="s">
        <v>201</v>
      </c>
      <c r="V12" s="77" t="str">
        <f>Laffut_msg!H12</f>
        <v>Oui</v>
      </c>
      <c r="W12" s="54" t="str">
        <f>Laffut_msg!I12</f>
        <v>Annonce</v>
      </c>
      <c r="X12" s="49">
        <f>Laffut_msg!C12</f>
        <v>0</v>
      </c>
      <c r="Y12" s="49">
        <f>Laffut_msg!D12</f>
        <v>0</v>
      </c>
      <c r="Z12" s="49">
        <f>Laffut_msg!E12</f>
        <v>0</v>
      </c>
      <c r="AA12" s="49">
        <f>Laffut_msg!F12</f>
        <v>1</v>
      </c>
      <c r="AB12" s="54" t="str">
        <f t="shared" si="7"/>
        <v/>
      </c>
      <c r="AC12" s="54" t="str">
        <f t="shared" si="8"/>
        <v/>
      </c>
      <c r="AD12" s="54" t="str">
        <f t="shared" si="9"/>
        <v/>
      </c>
      <c r="AE12" s="54">
        <f t="shared" si="10"/>
        <v>35</v>
      </c>
      <c r="AF12" s="54" t="str">
        <f t="shared" si="1"/>
        <v/>
      </c>
      <c r="AG12" s="54" t="str">
        <f t="shared" si="2"/>
        <v/>
      </c>
      <c r="AH12" s="54">
        <f t="shared" si="3"/>
        <v>35</v>
      </c>
      <c r="AI12" s="54">
        <f t="shared" si="4"/>
        <v>35</v>
      </c>
      <c r="AJ12" s="54">
        <f t="shared" si="5"/>
        <v>35</v>
      </c>
    </row>
    <row r="13" spans="1:36">
      <c r="A13" s="102">
        <v>43377.750208333331</v>
      </c>
      <c r="B13" s="3" t="s">
        <v>6</v>
      </c>
      <c r="C13" s="3" t="s">
        <v>63</v>
      </c>
      <c r="D13" s="3" t="s">
        <v>64</v>
      </c>
      <c r="E13" s="3" t="s">
        <v>213</v>
      </c>
      <c r="F13" s="104">
        <f t="shared" si="6"/>
        <v>5.0142857142857142E-2</v>
      </c>
      <c r="G13" s="3">
        <v>351</v>
      </c>
      <c r="H13" s="3">
        <v>276</v>
      </c>
      <c r="I13" s="3">
        <v>6</v>
      </c>
      <c r="J13" s="3">
        <v>329</v>
      </c>
      <c r="K13" s="3">
        <v>14</v>
      </c>
      <c r="L13" s="3">
        <v>8</v>
      </c>
      <c r="M13" s="3">
        <v>6</v>
      </c>
      <c r="N13" s="3">
        <v>0</v>
      </c>
      <c r="O13" s="3">
        <v>3</v>
      </c>
      <c r="P13" s="3">
        <v>50</v>
      </c>
      <c r="Q13" s="3">
        <v>2</v>
      </c>
      <c r="R13" s="3">
        <v>0</v>
      </c>
      <c r="S13" s="40" t="s">
        <v>143</v>
      </c>
      <c r="T13" s="16" t="s">
        <v>204</v>
      </c>
      <c r="U13" s="16" t="s">
        <v>201</v>
      </c>
      <c r="V13" s="77" t="str">
        <f>Laffut_msg!H13</f>
        <v>Non</v>
      </c>
      <c r="W13" s="54" t="str">
        <f>Laffut_msg!I13</f>
        <v>Presse</v>
      </c>
      <c r="X13" s="49">
        <f>Laffut_msg!C13</f>
        <v>0</v>
      </c>
      <c r="Y13" s="49">
        <f>Laffut_msg!D13</f>
        <v>0</v>
      </c>
      <c r="Z13" s="49">
        <f>Laffut_msg!E13</f>
        <v>0</v>
      </c>
      <c r="AA13" s="49">
        <f>Laffut_msg!F13</f>
        <v>1</v>
      </c>
      <c r="AB13" s="54" t="str">
        <f t="shared" si="7"/>
        <v/>
      </c>
      <c r="AC13" s="54" t="str">
        <f t="shared" si="8"/>
        <v/>
      </c>
      <c r="AD13" s="54" t="str">
        <f t="shared" si="9"/>
        <v/>
      </c>
      <c r="AE13" s="54">
        <f t="shared" si="10"/>
        <v>351</v>
      </c>
      <c r="AF13" s="54" t="str">
        <f t="shared" si="1"/>
        <v/>
      </c>
      <c r="AG13" s="54" t="str">
        <f t="shared" si="2"/>
        <v/>
      </c>
      <c r="AH13" s="54">
        <f t="shared" si="3"/>
        <v>351</v>
      </c>
      <c r="AI13" s="54">
        <f t="shared" si="4"/>
        <v>351</v>
      </c>
      <c r="AJ13" s="54">
        <f t="shared" si="5"/>
        <v>351</v>
      </c>
    </row>
    <row r="14" spans="1:36">
      <c r="A14" s="102">
        <v>43381.957777777781</v>
      </c>
      <c r="B14" s="3" t="s">
        <v>5</v>
      </c>
      <c r="C14" s="3" t="s">
        <v>65</v>
      </c>
      <c r="D14" s="3" t="s">
        <v>66</v>
      </c>
      <c r="E14" s="3" t="s">
        <v>216</v>
      </c>
      <c r="F14" s="104">
        <f t="shared" si="6"/>
        <v>1.9714285714285715E-2</v>
      </c>
      <c r="G14" s="3">
        <v>138</v>
      </c>
      <c r="H14" s="3">
        <v>103</v>
      </c>
      <c r="I14" s="3">
        <v>12</v>
      </c>
      <c r="J14" s="3">
        <v>115</v>
      </c>
      <c r="K14" s="3">
        <v>11</v>
      </c>
      <c r="L14" s="3">
        <v>12</v>
      </c>
      <c r="M14" s="3">
        <v>8</v>
      </c>
      <c r="N14" s="3">
        <v>4</v>
      </c>
      <c r="O14" s="3">
        <v>1</v>
      </c>
      <c r="P14" s="3">
        <v>11</v>
      </c>
      <c r="Q14" s="3">
        <v>1</v>
      </c>
      <c r="R14" s="3">
        <v>0</v>
      </c>
      <c r="S14" s="40" t="s">
        <v>143</v>
      </c>
      <c r="T14" s="16" t="s">
        <v>205</v>
      </c>
      <c r="U14" s="16" t="s">
        <v>201</v>
      </c>
      <c r="V14" s="77" t="str">
        <f>Laffut_msg!H14</f>
        <v>Oui</v>
      </c>
      <c r="W14" s="54" t="str">
        <f>Laffut_msg!I14</f>
        <v>Annonce</v>
      </c>
      <c r="X14" s="49">
        <f>Laffut_msg!C14</f>
        <v>1</v>
      </c>
      <c r="Y14" s="49">
        <f>Laffut_msg!D14</f>
        <v>1</v>
      </c>
      <c r="Z14" s="49">
        <f>Laffut_msg!E14</f>
        <v>0</v>
      </c>
      <c r="AA14" s="49">
        <f>Laffut_msg!F14</f>
        <v>1</v>
      </c>
      <c r="AB14" s="54">
        <f t="shared" si="7"/>
        <v>138</v>
      </c>
      <c r="AC14" s="54">
        <f t="shared" si="8"/>
        <v>138</v>
      </c>
      <c r="AD14" s="54" t="str">
        <f t="shared" si="9"/>
        <v/>
      </c>
      <c r="AE14" s="54">
        <f t="shared" si="10"/>
        <v>138</v>
      </c>
      <c r="AF14" s="54">
        <f t="shared" si="1"/>
        <v>138</v>
      </c>
      <c r="AG14" s="54">
        <f t="shared" si="2"/>
        <v>138</v>
      </c>
      <c r="AH14" s="54">
        <f t="shared" si="3"/>
        <v>138</v>
      </c>
      <c r="AI14" s="54">
        <f t="shared" si="4"/>
        <v>138</v>
      </c>
      <c r="AJ14" s="54">
        <f t="shared" si="5"/>
        <v>138</v>
      </c>
    </row>
    <row r="15" spans="1:36">
      <c r="A15" s="102">
        <v>43389.792951388888</v>
      </c>
      <c r="B15" s="3" t="s">
        <v>6</v>
      </c>
      <c r="C15" s="3" t="s">
        <v>67</v>
      </c>
      <c r="D15" s="3" t="s">
        <v>68</v>
      </c>
      <c r="E15" s="3" t="s">
        <v>216</v>
      </c>
      <c r="F15" s="104">
        <f t="shared" si="6"/>
        <v>2.6285714285714287E-2</v>
      </c>
      <c r="G15" s="3">
        <v>184</v>
      </c>
      <c r="H15" s="3">
        <v>151</v>
      </c>
      <c r="I15" s="3">
        <v>6</v>
      </c>
      <c r="J15" s="3">
        <v>176</v>
      </c>
      <c r="K15" s="3">
        <v>2</v>
      </c>
      <c r="L15" s="3">
        <v>6</v>
      </c>
      <c r="M15" s="3">
        <v>6</v>
      </c>
      <c r="N15" s="3">
        <v>0</v>
      </c>
      <c r="O15" s="3">
        <v>1</v>
      </c>
      <c r="P15" s="3">
        <v>25</v>
      </c>
      <c r="Q15" s="3">
        <v>0</v>
      </c>
      <c r="R15" s="3">
        <v>0</v>
      </c>
      <c r="S15" s="40" t="s">
        <v>143</v>
      </c>
      <c r="T15" s="16" t="s">
        <v>204</v>
      </c>
      <c r="U15" s="16" t="s">
        <v>201</v>
      </c>
      <c r="V15" s="77" t="str">
        <f>Laffut_msg!H15</f>
        <v>Non</v>
      </c>
      <c r="W15" s="54" t="str">
        <f>Laffut_msg!I15</f>
        <v>Presse</v>
      </c>
      <c r="X15" s="49">
        <f>Laffut_msg!C15</f>
        <v>0</v>
      </c>
      <c r="Y15" s="49">
        <f>Laffut_msg!D15</f>
        <v>0</v>
      </c>
      <c r="Z15" s="49">
        <f>Laffut_msg!E15</f>
        <v>0</v>
      </c>
      <c r="AA15" s="49">
        <f>Laffut_msg!F15</f>
        <v>1</v>
      </c>
      <c r="AB15" s="54" t="str">
        <f t="shared" si="7"/>
        <v/>
      </c>
      <c r="AC15" s="54" t="str">
        <f t="shared" si="8"/>
        <v/>
      </c>
      <c r="AD15" s="54" t="str">
        <f t="shared" si="9"/>
        <v/>
      </c>
      <c r="AE15" s="54">
        <f t="shared" si="10"/>
        <v>184</v>
      </c>
      <c r="AF15" s="54" t="str">
        <f t="shared" si="1"/>
        <v/>
      </c>
      <c r="AG15" s="54" t="str">
        <f t="shared" si="2"/>
        <v/>
      </c>
      <c r="AH15" s="54">
        <f t="shared" si="3"/>
        <v>184</v>
      </c>
      <c r="AI15" s="54">
        <f t="shared" si="4"/>
        <v>184</v>
      </c>
      <c r="AJ15" s="54">
        <f t="shared" si="5"/>
        <v>184</v>
      </c>
    </row>
    <row r="16" spans="1:36">
      <c r="A16" s="102">
        <v>43398.418032407404</v>
      </c>
      <c r="B16" s="3" t="s">
        <v>6</v>
      </c>
      <c r="C16" s="3" t="s">
        <v>69</v>
      </c>
      <c r="D16" s="3" t="s">
        <v>70</v>
      </c>
      <c r="E16" s="3" t="s">
        <v>216</v>
      </c>
      <c r="F16" s="104">
        <f t="shared" si="6"/>
        <v>2.9857142857142856E-2</v>
      </c>
      <c r="G16" s="3">
        <v>209</v>
      </c>
      <c r="H16" s="3">
        <v>188</v>
      </c>
      <c r="I16" s="3">
        <v>0</v>
      </c>
      <c r="J16" s="3">
        <v>207</v>
      </c>
      <c r="K16" s="3">
        <v>2</v>
      </c>
      <c r="L16" s="3">
        <v>0</v>
      </c>
      <c r="M16" s="3">
        <v>0</v>
      </c>
      <c r="N16" s="3">
        <v>0</v>
      </c>
      <c r="O16" s="3">
        <v>0</v>
      </c>
      <c r="P16" s="3">
        <v>19</v>
      </c>
      <c r="Q16" s="3">
        <v>0</v>
      </c>
      <c r="R16" s="3">
        <v>0</v>
      </c>
      <c r="S16" s="40" t="s">
        <v>143</v>
      </c>
      <c r="T16" s="16" t="s">
        <v>205</v>
      </c>
      <c r="U16" s="16" t="s">
        <v>201</v>
      </c>
      <c r="V16" s="77" t="str">
        <f>Laffut_msg!H16</f>
        <v>Non</v>
      </c>
      <c r="W16" s="54" t="str">
        <f>Laffut_msg!I16</f>
        <v>Interaction</v>
      </c>
      <c r="X16" s="49">
        <f>Laffut_msg!C16</f>
        <v>0</v>
      </c>
      <c r="Y16" s="49">
        <f>Laffut_msg!D16</f>
        <v>1</v>
      </c>
      <c r="Z16" s="49">
        <f>Laffut_msg!E16</f>
        <v>0</v>
      </c>
      <c r="AA16" s="49">
        <f>Laffut_msg!F16</f>
        <v>0</v>
      </c>
      <c r="AB16" s="54" t="str">
        <f t="shared" si="7"/>
        <v/>
      </c>
      <c r="AC16" s="54">
        <f t="shared" si="8"/>
        <v>209</v>
      </c>
      <c r="AD16" s="54" t="str">
        <f t="shared" si="9"/>
        <v/>
      </c>
      <c r="AE16" s="54" t="str">
        <f t="shared" si="10"/>
        <v/>
      </c>
      <c r="AF16" s="54" t="str">
        <f t="shared" si="1"/>
        <v/>
      </c>
      <c r="AG16" s="54">
        <f t="shared" si="2"/>
        <v>209</v>
      </c>
      <c r="AH16" s="54">
        <f t="shared" si="3"/>
        <v>209</v>
      </c>
      <c r="AI16" s="54" t="str">
        <f t="shared" si="4"/>
        <v/>
      </c>
      <c r="AJ16" s="54">
        <f t="shared" si="5"/>
        <v>209</v>
      </c>
    </row>
    <row r="17" spans="1:36">
      <c r="A17" s="102">
        <v>43402.863136574073</v>
      </c>
      <c r="B17" s="3" t="s">
        <v>6</v>
      </c>
      <c r="C17" s="3" t="s">
        <v>71</v>
      </c>
      <c r="D17" s="3" t="s">
        <v>72</v>
      </c>
      <c r="E17" s="3" t="s">
        <v>216</v>
      </c>
      <c r="F17" s="104">
        <f t="shared" si="6"/>
        <v>2.5285714285714286E-2</v>
      </c>
      <c r="G17" s="3">
        <v>177</v>
      </c>
      <c r="H17" s="3">
        <v>150</v>
      </c>
      <c r="I17" s="3">
        <v>2</v>
      </c>
      <c r="J17" s="3">
        <v>172</v>
      </c>
      <c r="K17" s="3">
        <v>3</v>
      </c>
      <c r="L17" s="3">
        <v>2</v>
      </c>
      <c r="M17" s="3">
        <v>2</v>
      </c>
      <c r="N17" s="3">
        <v>0</v>
      </c>
      <c r="O17" s="3">
        <v>1</v>
      </c>
      <c r="P17" s="3">
        <v>22</v>
      </c>
      <c r="Q17" s="3">
        <v>0</v>
      </c>
      <c r="R17" s="3">
        <v>0</v>
      </c>
      <c r="S17" s="40" t="s">
        <v>149</v>
      </c>
      <c r="T17" s="16" t="s">
        <v>205</v>
      </c>
      <c r="U17" s="16" t="s">
        <v>202</v>
      </c>
      <c r="V17" s="77" t="str">
        <f>Laffut_msg!H17</f>
        <v>Non</v>
      </c>
      <c r="W17" s="54" t="str">
        <f>Laffut_msg!I17</f>
        <v>Interaction</v>
      </c>
      <c r="X17" s="50">
        <f>Laffut_msg!C17</f>
        <v>0</v>
      </c>
      <c r="Y17" s="50">
        <f>Laffut_msg!D17</f>
        <v>1</v>
      </c>
      <c r="Z17" s="50">
        <f>Laffut_msg!E17</f>
        <v>0</v>
      </c>
      <c r="AA17" s="50">
        <f>Laffut_msg!F17</f>
        <v>1</v>
      </c>
      <c r="AB17" s="54" t="str">
        <f t="shared" si="7"/>
        <v/>
      </c>
      <c r="AC17" s="54">
        <f t="shared" si="8"/>
        <v>177</v>
      </c>
      <c r="AD17" s="54" t="str">
        <f t="shared" si="9"/>
        <v/>
      </c>
      <c r="AE17" s="54">
        <f t="shared" si="10"/>
        <v>177</v>
      </c>
      <c r="AF17" s="54" t="str">
        <f t="shared" si="1"/>
        <v/>
      </c>
      <c r="AG17" s="54">
        <f t="shared" si="2"/>
        <v>177</v>
      </c>
      <c r="AH17" s="54">
        <f t="shared" si="3"/>
        <v>177</v>
      </c>
      <c r="AI17" s="54">
        <f t="shared" si="4"/>
        <v>177</v>
      </c>
      <c r="AJ17" s="54">
        <f t="shared" si="5"/>
        <v>177</v>
      </c>
    </row>
    <row r="18" spans="1:36">
      <c r="A18" s="102">
        <v>43411.753206018519</v>
      </c>
      <c r="B18" s="3" t="s">
        <v>5</v>
      </c>
      <c r="C18" s="3" t="s">
        <v>73</v>
      </c>
      <c r="D18" s="3" t="s">
        <v>74</v>
      </c>
      <c r="E18" s="3" t="s">
        <v>216</v>
      </c>
      <c r="F18" s="104">
        <f t="shared" si="6"/>
        <v>3.2571428571428571E-2</v>
      </c>
      <c r="G18" s="3">
        <v>228</v>
      </c>
      <c r="H18" s="3">
        <v>156</v>
      </c>
      <c r="I18" s="3">
        <v>26</v>
      </c>
      <c r="J18" s="3">
        <v>186</v>
      </c>
      <c r="K18" s="3">
        <v>16</v>
      </c>
      <c r="L18" s="3">
        <v>26</v>
      </c>
      <c r="M18" s="3">
        <v>20</v>
      </c>
      <c r="N18" s="3">
        <v>6</v>
      </c>
      <c r="O18" s="3">
        <v>9</v>
      </c>
      <c r="P18" s="3">
        <v>30</v>
      </c>
      <c r="Q18" s="3">
        <v>0</v>
      </c>
      <c r="R18" s="3">
        <v>0</v>
      </c>
      <c r="S18" s="40" t="s">
        <v>143</v>
      </c>
      <c r="T18" s="16" t="s">
        <v>204</v>
      </c>
      <c r="U18" s="16" t="s">
        <v>201</v>
      </c>
      <c r="V18" s="77" t="str">
        <f>Laffut_msg!H18</f>
        <v>Oui</v>
      </c>
      <c r="W18" s="54" t="str">
        <f>Laffut_msg!I18</f>
        <v>Annonce</v>
      </c>
      <c r="X18" s="50">
        <f>Laffut_msg!C18</f>
        <v>0</v>
      </c>
      <c r="Y18" s="50">
        <f>Laffut_msg!D18</f>
        <v>0</v>
      </c>
      <c r="Z18" s="50">
        <f>Laffut_msg!E18</f>
        <v>1</v>
      </c>
      <c r="AA18" s="50">
        <f>Laffut_msg!F18</f>
        <v>1</v>
      </c>
      <c r="AB18" s="54" t="str">
        <f t="shared" si="7"/>
        <v/>
      </c>
      <c r="AC18" s="54" t="str">
        <f t="shared" si="8"/>
        <v/>
      </c>
      <c r="AD18" s="54">
        <f t="shared" si="9"/>
        <v>228</v>
      </c>
      <c r="AE18" s="54">
        <f t="shared" si="10"/>
        <v>228</v>
      </c>
      <c r="AF18" s="54">
        <f t="shared" si="1"/>
        <v>228</v>
      </c>
      <c r="AG18" s="54">
        <f t="shared" si="2"/>
        <v>228</v>
      </c>
      <c r="AH18" s="54">
        <f t="shared" si="3"/>
        <v>228</v>
      </c>
      <c r="AI18" s="54">
        <f t="shared" si="4"/>
        <v>228</v>
      </c>
      <c r="AJ18" s="54">
        <f t="shared" si="5"/>
        <v>228</v>
      </c>
    </row>
    <row r="19" spans="1:36" s="8" customFormat="1">
      <c r="A19" s="103">
        <v>43413.006307870368</v>
      </c>
      <c r="B19" s="9" t="s">
        <v>6</v>
      </c>
      <c r="C19" s="9" t="s">
        <v>75</v>
      </c>
      <c r="D19" s="9" t="s">
        <v>76</v>
      </c>
      <c r="E19" s="9" t="s">
        <v>216</v>
      </c>
      <c r="F19" s="105">
        <f t="shared" si="6"/>
        <v>2.0857142857142859E-2</v>
      </c>
      <c r="G19" s="9">
        <v>146</v>
      </c>
      <c r="H19" s="9">
        <v>107</v>
      </c>
      <c r="I19" s="9">
        <v>7</v>
      </c>
      <c r="J19" s="9">
        <v>135</v>
      </c>
      <c r="K19" s="9">
        <v>4</v>
      </c>
      <c r="L19" s="9">
        <v>7</v>
      </c>
      <c r="M19" s="9">
        <v>6</v>
      </c>
      <c r="N19" s="9">
        <v>1</v>
      </c>
      <c r="O19" s="9">
        <v>1</v>
      </c>
      <c r="P19" s="9">
        <v>28</v>
      </c>
      <c r="Q19" s="9">
        <v>0</v>
      </c>
      <c r="R19" s="9">
        <v>0</v>
      </c>
      <c r="S19" s="25" t="s">
        <v>143</v>
      </c>
      <c r="T19" s="26" t="s">
        <v>204</v>
      </c>
      <c r="U19" s="26" t="s">
        <v>201</v>
      </c>
      <c r="V19" s="78" t="str">
        <f>Laffut_msg!H19</f>
        <v>Oui</v>
      </c>
      <c r="W19" s="59" t="str">
        <f>Laffut_msg!I19</f>
        <v>Annonce</v>
      </c>
      <c r="X19" s="51">
        <f>Laffut_msg!C19</f>
        <v>0</v>
      </c>
      <c r="Y19" s="51">
        <f>Laffut_msg!D19</f>
        <v>0</v>
      </c>
      <c r="Z19" s="51">
        <f>Laffut_msg!E19</f>
        <v>0</v>
      </c>
      <c r="AA19" s="51">
        <f>Laffut_msg!F19</f>
        <v>1</v>
      </c>
      <c r="AB19" s="59" t="str">
        <f t="shared" si="7"/>
        <v/>
      </c>
      <c r="AC19" s="59" t="str">
        <f t="shared" si="8"/>
        <v/>
      </c>
      <c r="AD19" s="59" t="str">
        <f t="shared" si="9"/>
        <v/>
      </c>
      <c r="AE19" s="59">
        <f t="shared" si="10"/>
        <v>146</v>
      </c>
      <c r="AF19" s="59" t="str">
        <f t="shared" si="1"/>
        <v/>
      </c>
      <c r="AG19" s="59" t="str">
        <f t="shared" si="2"/>
        <v/>
      </c>
      <c r="AH19" s="59">
        <f t="shared" si="3"/>
        <v>146</v>
      </c>
      <c r="AI19" s="59">
        <f t="shared" si="4"/>
        <v>146</v>
      </c>
      <c r="AJ19" s="59">
        <f t="shared" si="5"/>
        <v>146</v>
      </c>
    </row>
    <row r="20" spans="1:36" s="8" customFormat="1">
      <c r="A20" s="103">
        <v>43413.567071759258</v>
      </c>
      <c r="B20" s="9" t="s">
        <v>5</v>
      </c>
      <c r="C20" s="9" t="s">
        <v>77</v>
      </c>
      <c r="D20" s="9" t="s">
        <v>78</v>
      </c>
      <c r="E20" s="9" t="s">
        <v>216</v>
      </c>
      <c r="F20" s="105">
        <f t="shared" si="6"/>
        <v>3.6999999999999998E-2</v>
      </c>
      <c r="G20" s="9">
        <v>259</v>
      </c>
      <c r="H20" s="9">
        <v>176</v>
      </c>
      <c r="I20" s="9">
        <v>13</v>
      </c>
      <c r="J20" s="9">
        <v>224</v>
      </c>
      <c r="K20" s="9">
        <v>22</v>
      </c>
      <c r="L20" s="9">
        <v>13</v>
      </c>
      <c r="M20" s="9">
        <v>10</v>
      </c>
      <c r="N20" s="9">
        <v>3</v>
      </c>
      <c r="O20" s="9">
        <v>0</v>
      </c>
      <c r="P20" s="9">
        <v>47</v>
      </c>
      <c r="Q20" s="9">
        <v>0</v>
      </c>
      <c r="R20" s="9">
        <v>1</v>
      </c>
      <c r="S20" s="25" t="s">
        <v>149</v>
      </c>
      <c r="T20" s="26" t="s">
        <v>205</v>
      </c>
      <c r="U20" s="26" t="s">
        <v>202</v>
      </c>
      <c r="V20" s="78" t="str">
        <f>Laffut_msg!H20</f>
        <v>Oui</v>
      </c>
      <c r="W20" s="59" t="str">
        <f>Laffut_msg!I20</f>
        <v>Annonce</v>
      </c>
      <c r="X20" s="51">
        <f>Laffut_msg!C20</f>
        <v>0</v>
      </c>
      <c r="Y20" s="51">
        <f>Laffut_msg!D20</f>
        <v>1</v>
      </c>
      <c r="Z20" s="51">
        <f>Laffut_msg!E20</f>
        <v>1</v>
      </c>
      <c r="AA20" s="51">
        <f>Laffut_msg!F20</f>
        <v>1</v>
      </c>
      <c r="AB20" s="59" t="str">
        <f t="shared" si="7"/>
        <v/>
      </c>
      <c r="AC20" s="59">
        <f t="shared" si="8"/>
        <v>259</v>
      </c>
      <c r="AD20" s="59">
        <f t="shared" si="9"/>
        <v>259</v>
      </c>
      <c r="AE20" s="59">
        <f t="shared" si="10"/>
        <v>259</v>
      </c>
      <c r="AF20" s="59">
        <f t="shared" si="1"/>
        <v>259</v>
      </c>
      <c r="AG20" s="59">
        <f t="shared" si="2"/>
        <v>259</v>
      </c>
      <c r="AH20" s="59">
        <f t="shared" si="3"/>
        <v>259</v>
      </c>
      <c r="AI20" s="59">
        <f t="shared" si="4"/>
        <v>259</v>
      </c>
      <c r="AJ20" s="59">
        <f t="shared" si="5"/>
        <v>259</v>
      </c>
    </row>
    <row r="21" spans="1:36">
      <c r="A21" s="102">
        <v>43424.83357638889</v>
      </c>
      <c r="B21" s="3" t="s">
        <v>6</v>
      </c>
      <c r="C21" s="3" t="s">
        <v>79</v>
      </c>
      <c r="D21" s="3" t="s">
        <v>80</v>
      </c>
      <c r="E21" s="3" t="s">
        <v>213</v>
      </c>
      <c r="F21" s="104">
        <f t="shared" si="6"/>
        <v>4.2999999999999997E-2</v>
      </c>
      <c r="G21" s="3">
        <v>301</v>
      </c>
      <c r="H21" s="3">
        <v>246</v>
      </c>
      <c r="I21" s="3">
        <v>14</v>
      </c>
      <c r="J21" s="3">
        <v>281</v>
      </c>
      <c r="K21" s="3">
        <v>5</v>
      </c>
      <c r="L21" s="3">
        <v>15</v>
      </c>
      <c r="M21" s="3">
        <v>12</v>
      </c>
      <c r="N21" s="3">
        <v>2</v>
      </c>
      <c r="O21" s="3">
        <v>8</v>
      </c>
      <c r="P21" s="3">
        <v>34</v>
      </c>
      <c r="Q21" s="3">
        <v>1</v>
      </c>
      <c r="R21" s="3">
        <v>0</v>
      </c>
      <c r="S21" s="40" t="s">
        <v>143</v>
      </c>
      <c r="T21" s="16" t="s">
        <v>204</v>
      </c>
      <c r="U21" s="16" t="s">
        <v>201</v>
      </c>
      <c r="V21" s="77" t="str">
        <f>Laffut_msg!H21</f>
        <v>Non</v>
      </c>
      <c r="W21" s="54" t="str">
        <f>Laffut_msg!I21</f>
        <v>Annonce</v>
      </c>
      <c r="X21" s="49">
        <f>Laffut_msg!C21</f>
        <v>0</v>
      </c>
      <c r="Y21" s="49">
        <f>Laffut_msg!D21</f>
        <v>1</v>
      </c>
      <c r="Z21" s="49">
        <f>Laffut_msg!E21</f>
        <v>0</v>
      </c>
      <c r="AA21" s="49">
        <f>Laffut_msg!F21</f>
        <v>1</v>
      </c>
      <c r="AB21" s="54" t="str">
        <f t="shared" si="7"/>
        <v/>
      </c>
      <c r="AC21" s="54">
        <f t="shared" si="8"/>
        <v>301</v>
      </c>
      <c r="AD21" s="54" t="str">
        <f t="shared" si="9"/>
        <v/>
      </c>
      <c r="AE21" s="54">
        <f t="shared" si="10"/>
        <v>301</v>
      </c>
      <c r="AF21" s="54" t="str">
        <f t="shared" si="1"/>
        <v/>
      </c>
      <c r="AG21" s="54">
        <f t="shared" si="2"/>
        <v>301</v>
      </c>
      <c r="AH21" s="54">
        <f t="shared" si="3"/>
        <v>301</v>
      </c>
      <c r="AI21" s="54">
        <f t="shared" si="4"/>
        <v>301</v>
      </c>
      <c r="AJ21" s="54">
        <f t="shared" si="5"/>
        <v>301</v>
      </c>
    </row>
    <row r="22" spans="1:36">
      <c r="A22" s="102">
        <v>43425.456331018519</v>
      </c>
      <c r="B22" s="3" t="s">
        <v>6</v>
      </c>
      <c r="C22" s="3" t="s">
        <v>81</v>
      </c>
      <c r="D22" s="3" t="s">
        <v>82</v>
      </c>
      <c r="E22" s="3" t="s">
        <v>213</v>
      </c>
      <c r="F22" s="104">
        <f t="shared" si="6"/>
        <v>2.5714285714285714E-2</v>
      </c>
      <c r="G22" s="3">
        <v>180</v>
      </c>
      <c r="H22" s="3">
        <v>149</v>
      </c>
      <c r="I22" s="3">
        <v>3</v>
      </c>
      <c r="J22" s="3">
        <v>174</v>
      </c>
      <c r="K22" s="3">
        <v>3</v>
      </c>
      <c r="L22" s="3">
        <v>3</v>
      </c>
      <c r="M22" s="3">
        <v>3</v>
      </c>
      <c r="N22" s="3">
        <v>0</v>
      </c>
      <c r="O22" s="3">
        <v>0</v>
      </c>
      <c r="P22" s="3">
        <v>25</v>
      </c>
      <c r="Q22" s="3">
        <v>0</v>
      </c>
      <c r="R22" s="3">
        <v>0</v>
      </c>
      <c r="S22" s="40" t="s">
        <v>143</v>
      </c>
      <c r="T22" s="16" t="s">
        <v>204</v>
      </c>
      <c r="U22" s="16" t="s">
        <v>201</v>
      </c>
      <c r="V22" s="77" t="str">
        <f>Laffut_msg!H22</f>
        <v>Non</v>
      </c>
      <c r="W22" s="54" t="str">
        <f>Laffut_msg!I22</f>
        <v>Contenu</v>
      </c>
      <c r="X22" s="49">
        <f>Laffut_msg!C22</f>
        <v>0</v>
      </c>
      <c r="Y22" s="49">
        <f>Laffut_msg!D22</f>
        <v>0</v>
      </c>
      <c r="Z22" s="49">
        <f>Laffut_msg!E22</f>
        <v>1</v>
      </c>
      <c r="AA22" s="49">
        <f>Laffut_msg!F22</f>
        <v>0</v>
      </c>
      <c r="AB22" s="54" t="str">
        <f t="shared" si="7"/>
        <v/>
      </c>
      <c r="AC22" s="54" t="str">
        <f t="shared" si="8"/>
        <v/>
      </c>
      <c r="AD22" s="54">
        <f t="shared" si="9"/>
        <v>180</v>
      </c>
      <c r="AE22" s="54" t="str">
        <f t="shared" si="10"/>
        <v/>
      </c>
      <c r="AF22" s="54">
        <f t="shared" si="1"/>
        <v>180</v>
      </c>
      <c r="AG22" s="54">
        <f t="shared" si="2"/>
        <v>180</v>
      </c>
      <c r="AH22" s="54" t="str">
        <f t="shared" si="3"/>
        <v/>
      </c>
      <c r="AI22" s="54">
        <f t="shared" si="4"/>
        <v>180</v>
      </c>
      <c r="AJ22" s="54">
        <f t="shared" si="5"/>
        <v>180</v>
      </c>
    </row>
    <row r="23" spans="1:36">
      <c r="A23" s="102">
        <v>43427.552164351851</v>
      </c>
      <c r="B23" s="3" t="s">
        <v>6</v>
      </c>
      <c r="C23" s="3" t="s">
        <v>83</v>
      </c>
      <c r="D23" s="3" t="s">
        <v>84</v>
      </c>
      <c r="E23" s="3" t="s">
        <v>213</v>
      </c>
      <c r="F23" s="104">
        <f t="shared" si="6"/>
        <v>5.7142857142857141E-2</v>
      </c>
      <c r="G23" s="3">
        <v>400</v>
      </c>
      <c r="H23" s="3">
        <v>313</v>
      </c>
      <c r="I23" s="3">
        <v>15</v>
      </c>
      <c r="J23" s="3">
        <v>373</v>
      </c>
      <c r="K23" s="3">
        <v>12</v>
      </c>
      <c r="L23" s="3">
        <v>15</v>
      </c>
      <c r="M23" s="3">
        <v>13</v>
      </c>
      <c r="N23" s="3">
        <v>2</v>
      </c>
      <c r="O23" s="3">
        <v>4</v>
      </c>
      <c r="P23" s="3">
        <v>55</v>
      </c>
      <c r="Q23" s="3">
        <v>5</v>
      </c>
      <c r="R23" s="3">
        <v>0</v>
      </c>
      <c r="S23" s="40" t="s">
        <v>143</v>
      </c>
      <c r="T23" s="16" t="s">
        <v>204</v>
      </c>
      <c r="U23" s="16" t="s">
        <v>201</v>
      </c>
      <c r="V23" s="77" t="str">
        <f>Laffut_msg!H23</f>
        <v>Non</v>
      </c>
      <c r="W23" s="54" t="str">
        <f>Laffut_msg!I23</f>
        <v>Annonce</v>
      </c>
      <c r="X23" s="49">
        <f>Laffut_msg!C23</f>
        <v>0</v>
      </c>
      <c r="Y23" s="49">
        <f>Laffut_msg!D23</f>
        <v>0</v>
      </c>
      <c r="Z23" s="49">
        <f>Laffut_msg!E23</f>
        <v>0</v>
      </c>
      <c r="AA23" s="49">
        <f>Laffut_msg!F23</f>
        <v>1</v>
      </c>
      <c r="AB23" s="54" t="str">
        <f t="shared" si="7"/>
        <v/>
      </c>
      <c r="AC23" s="54" t="str">
        <f t="shared" si="8"/>
        <v/>
      </c>
      <c r="AD23" s="54" t="str">
        <f t="shared" si="9"/>
        <v/>
      </c>
      <c r="AE23" s="54">
        <f t="shared" si="10"/>
        <v>400</v>
      </c>
      <c r="AF23" s="54" t="str">
        <f t="shared" si="1"/>
        <v/>
      </c>
      <c r="AG23" s="54" t="str">
        <f t="shared" si="2"/>
        <v/>
      </c>
      <c r="AH23" s="54">
        <f t="shared" si="3"/>
        <v>400</v>
      </c>
      <c r="AI23" s="54">
        <f t="shared" si="4"/>
        <v>400</v>
      </c>
      <c r="AJ23" s="54">
        <f t="shared" si="5"/>
        <v>400</v>
      </c>
    </row>
    <row r="24" spans="1:36">
      <c r="B24" s="1"/>
      <c r="AA24" s="74" t="s">
        <v>262</v>
      </c>
      <c r="AB24" s="61">
        <f>AVERAGE(AB2:AB23)</f>
        <v>238</v>
      </c>
      <c r="AC24" s="60">
        <f>AVERAGE(AC2:AC23)</f>
        <v>239.25</v>
      </c>
      <c r="AD24" s="60">
        <f>AVERAGE(AD2:AD23)</f>
        <v>204.1</v>
      </c>
      <c r="AE24" s="60">
        <f>AVERAGE(AE2:AE23)</f>
        <v>227.05</v>
      </c>
      <c r="AF24" s="60">
        <f t="shared" ref="AF24:AI24" si="11">AVERAGE(AF2:AF23)</f>
        <v>198.09090909090909</v>
      </c>
      <c r="AG24" s="60">
        <f t="shared" si="11"/>
        <v>208</v>
      </c>
      <c r="AH24" s="60">
        <f t="shared" si="11"/>
        <v>226.1904761904762</v>
      </c>
      <c r="AI24" s="60">
        <f t="shared" si="11"/>
        <v>224.8095238095238</v>
      </c>
      <c r="AJ24" s="60">
        <f t="shared" ref="AJ24" si="12">AVERAGE(AJ2:AJ23)</f>
        <v>224.09090909090909</v>
      </c>
    </row>
    <row r="25" spans="1:36">
      <c r="C25" s="38" t="s">
        <v>208</v>
      </c>
      <c r="D25" s="36">
        <v>7000</v>
      </c>
      <c r="E25" s="68" t="s">
        <v>243</v>
      </c>
      <c r="F25" s="37">
        <f>+IF(D25&lt;10000,0.96%,IF(D25&lt;20000,0.29%,IF(D25&lt;50000,0.21%,IF(D25&lt;100000,0.19%,IF(D25&lt;200000,0.16%,IF(D25&lt;500000,0.13%,IF(D25&lt;1000000,0.11%,IF(D25&gt;=1000000,0.09%,"Erreur"))))))))</f>
        <v>9.5999999999999992E-3</v>
      </c>
      <c r="G25" s="28"/>
      <c r="AA25" s="40" t="s">
        <v>241</v>
      </c>
      <c r="AB25" s="62">
        <f>COUNT(AB2:AB23)</f>
        <v>3</v>
      </c>
      <c r="AC25" s="62">
        <f>COUNT(AC2:AC23)</f>
        <v>8</v>
      </c>
      <c r="AD25" s="62">
        <f>COUNT(AD2:AD23)</f>
        <v>10</v>
      </c>
      <c r="AE25" s="62">
        <f>COUNT(AE2:AE23)</f>
        <v>20</v>
      </c>
      <c r="AF25" s="62">
        <f t="shared" ref="AF25:AG25" si="13">COUNT(AF2:AF23)</f>
        <v>11</v>
      </c>
      <c r="AG25" s="62">
        <f t="shared" si="13"/>
        <v>15</v>
      </c>
      <c r="AH25" s="62">
        <f t="shared" ref="AH25:AI25" si="14">COUNT(AH2:AH23)</f>
        <v>21</v>
      </c>
      <c r="AI25" s="62">
        <f t="shared" si="14"/>
        <v>21</v>
      </c>
      <c r="AJ25" s="62">
        <f t="shared" ref="AJ25" si="15">COUNT(AJ2:AJ23)</f>
        <v>22</v>
      </c>
    </row>
    <row r="26" spans="1:36">
      <c r="C26" s="90" t="s">
        <v>207</v>
      </c>
      <c r="D26" s="91"/>
      <c r="E26" s="42">
        <f>COUNT($G$2:$G$20)</f>
        <v>19</v>
      </c>
      <c r="F26" s="29">
        <f>+G26/$D$25</f>
        <v>3.2012987012987014E-2</v>
      </c>
      <c r="G26" s="34">
        <f>AVERAGE(G2:G23)</f>
        <v>224.09090909090909</v>
      </c>
      <c r="H26" s="79">
        <f t="shared" ref="H26:R26" si="16">AVERAGE(H2:H23)/$G26</f>
        <v>0.77505070993914804</v>
      </c>
      <c r="I26" s="79">
        <f t="shared" si="16"/>
        <v>4.2190669371196754E-2</v>
      </c>
      <c r="J26" s="79">
        <f t="shared" si="16"/>
        <v>0.91338742393509131</v>
      </c>
      <c r="K26" s="79">
        <f t="shared" si="16"/>
        <v>4.178498985801217E-2</v>
      </c>
      <c r="L26" s="79">
        <f t="shared" si="16"/>
        <v>4.4827586206896551E-2</v>
      </c>
      <c r="M26" s="79">
        <f t="shared" si="16"/>
        <v>3.0628803245436105E-2</v>
      </c>
      <c r="N26" s="79">
        <f t="shared" si="16"/>
        <v>1.1561866125760649E-2</v>
      </c>
      <c r="O26" s="79">
        <f t="shared" si="16"/>
        <v>1.3995943204868154E-2</v>
      </c>
      <c r="P26" s="79">
        <f t="shared" si="16"/>
        <v>0.13326572008113591</v>
      </c>
      <c r="Q26" s="79">
        <f t="shared" si="16"/>
        <v>4.665314401622718E-3</v>
      </c>
      <c r="R26" s="79">
        <f t="shared" si="16"/>
        <v>2.0283975659229209E-4</v>
      </c>
    </row>
    <row r="28" spans="1:36">
      <c r="C28" s="76" t="s">
        <v>245</v>
      </c>
      <c r="D28" s="70" t="s">
        <v>247</v>
      </c>
      <c r="E28" s="69" t="s">
        <v>243</v>
      </c>
      <c r="F28" s="70" t="s">
        <v>246</v>
      </c>
      <c r="G28" s="70" t="s">
        <v>248</v>
      </c>
      <c r="H28" s="71" t="s">
        <v>249</v>
      </c>
      <c r="I28" s="71" t="s">
        <v>250</v>
      </c>
      <c r="J28" s="71" t="s">
        <v>251</v>
      </c>
      <c r="K28" s="71" t="s">
        <v>252</v>
      </c>
      <c r="L28" s="71"/>
      <c r="M28" s="71" t="s">
        <v>254</v>
      </c>
      <c r="N28" s="71" t="s">
        <v>255</v>
      </c>
      <c r="O28" s="71" t="s">
        <v>256</v>
      </c>
      <c r="P28" s="71" t="s">
        <v>257</v>
      </c>
      <c r="Q28" s="71" t="s">
        <v>258</v>
      </c>
      <c r="R28" s="71" t="s">
        <v>259</v>
      </c>
    </row>
    <row r="29" spans="1:36">
      <c r="C29" s="92" t="s">
        <v>147</v>
      </c>
      <c r="D29" s="13" t="s">
        <v>143</v>
      </c>
      <c r="E29" s="42">
        <f>COUNTIFS($S$2:$S$20,$D29)</f>
        <v>15</v>
      </c>
      <c r="F29" s="27">
        <f>+G29/$D$25</f>
        <v>3.1166666666666665E-2</v>
      </c>
      <c r="G29" s="30">
        <f>IFERROR(AVERAGEIFS(G$2:G$23,S$2:S$23,$D29),0)</f>
        <v>218.16666666666666</v>
      </c>
      <c r="H29" s="41">
        <f t="shared" ref="H29:R30" si="17">IFERROR(AVERAGEIFS(H$2:H$23,$S$2:$S$23,$D29),0)/$G29</f>
        <v>0.78915202444614208</v>
      </c>
      <c r="I29" s="41">
        <f t="shared" si="17"/>
        <v>3.8451744334097281E-2</v>
      </c>
      <c r="J29" s="41">
        <f t="shared" si="17"/>
        <v>0.92207792207792205</v>
      </c>
      <c r="K29" s="41">
        <f t="shared" si="17"/>
        <v>3.7942449707155594E-2</v>
      </c>
      <c r="L29" s="41">
        <f t="shared" si="17"/>
        <v>3.9979628214922333E-2</v>
      </c>
      <c r="M29" s="41">
        <f t="shared" si="17"/>
        <v>2.8011204481792718E-2</v>
      </c>
      <c r="N29" s="41">
        <f t="shared" si="17"/>
        <v>1.0440539852304559E-2</v>
      </c>
      <c r="O29" s="41">
        <f t="shared" si="17"/>
        <v>1.4260249554367202E-2</v>
      </c>
      <c r="P29" s="41">
        <f t="shared" si="17"/>
        <v>0.12783295136236314</v>
      </c>
      <c r="Q29" s="41">
        <f t="shared" si="17"/>
        <v>4.8382989559460155E-3</v>
      </c>
      <c r="R29" s="41">
        <f t="shared" si="17"/>
        <v>0</v>
      </c>
    </row>
    <row r="30" spans="1:36">
      <c r="C30" s="93"/>
      <c r="D30" s="13" t="s">
        <v>149</v>
      </c>
      <c r="E30" s="42">
        <f>COUNTIFS($S$2:$S$20,$D30)</f>
        <v>3</v>
      </c>
      <c r="F30" s="27">
        <f t="shared" ref="F30:F58" si="18">+G30/$D$25</f>
        <v>3.5666666666666666E-2</v>
      </c>
      <c r="G30" s="30">
        <f>IFERROR(AVERAGEIFS(G$2:G$23,S$2:S$23,$D30),0)</f>
        <v>249.66666666666666</v>
      </c>
      <c r="H30" s="41">
        <f t="shared" si="17"/>
        <v>0.73297730307076103</v>
      </c>
      <c r="I30" s="41">
        <f t="shared" si="17"/>
        <v>4.0053404539385849E-2</v>
      </c>
      <c r="J30" s="41">
        <f t="shared" si="17"/>
        <v>0.90387182910547392</v>
      </c>
      <c r="K30" s="41">
        <f t="shared" si="17"/>
        <v>4.6728971962616821E-2</v>
      </c>
      <c r="L30" s="41">
        <f t="shared" si="17"/>
        <v>4.9399198931909215E-2</v>
      </c>
      <c r="M30" s="41">
        <f t="shared" si="17"/>
        <v>2.9372496662216287E-2</v>
      </c>
      <c r="N30" s="41">
        <f t="shared" si="17"/>
        <v>1.0680907877169559E-2</v>
      </c>
      <c r="O30" s="41">
        <f t="shared" si="17"/>
        <v>6.6755674232309749E-3</v>
      </c>
      <c r="P30" s="41">
        <f t="shared" si="17"/>
        <v>0.16822429906542058</v>
      </c>
      <c r="Q30" s="41">
        <f t="shared" si="17"/>
        <v>1.3351134846461949E-3</v>
      </c>
      <c r="R30" s="41">
        <f t="shared" si="17"/>
        <v>1.3351134846461949E-3</v>
      </c>
    </row>
    <row r="31" spans="1:36">
      <c r="C31" s="94"/>
      <c r="D31" s="13" t="s">
        <v>150</v>
      </c>
      <c r="E31" s="42">
        <f>COUNTIFS($S$2:$S$20,$D31)</f>
        <v>1</v>
      </c>
      <c r="F31" s="27">
        <f t="shared" si="18"/>
        <v>3.6285714285714282E-2</v>
      </c>
      <c r="G31" s="30">
        <f>IFERROR(AVERAGEIFS(G$2:G$23,S$2:S$23,$D31),0)</f>
        <v>254</v>
      </c>
      <c r="H31" s="41">
        <f>IFERROR(AVERAGEIFS(H$2:H$23,$S$2:$S$23,$D31),0)/$G31</f>
        <v>0.68110236220472442</v>
      </c>
      <c r="I31" s="41">
        <f t="shared" ref="I31:R31" si="19">IFERROR(AVERAGEIFS(I$2:I$23,$S$2:$S$23,$D31),0)/$G31</f>
        <v>0.1062992125984252</v>
      </c>
      <c r="J31" s="41">
        <f t="shared" si="19"/>
        <v>0.80708661417322836</v>
      </c>
      <c r="K31" s="41">
        <f t="shared" si="19"/>
        <v>8.6614173228346455E-2</v>
      </c>
      <c r="L31" s="41">
        <f t="shared" si="19"/>
        <v>0.1062992125984252</v>
      </c>
      <c r="M31" s="41">
        <f t="shared" si="19"/>
        <v>7.4803149606299218E-2</v>
      </c>
      <c r="N31" s="41">
        <f t="shared" si="19"/>
        <v>3.1496062992125984E-2</v>
      </c>
      <c r="O31" s="41">
        <f t="shared" si="19"/>
        <v>3.1496062992125984E-2</v>
      </c>
      <c r="P31" s="41">
        <f t="shared" si="19"/>
        <v>0.1141732283464567</v>
      </c>
      <c r="Q31" s="41">
        <f t="shared" si="19"/>
        <v>1.1811023622047244E-2</v>
      </c>
      <c r="R31" s="41">
        <f t="shared" si="19"/>
        <v>0</v>
      </c>
    </row>
    <row r="32" spans="1:36">
      <c r="C32" s="92" t="s">
        <v>206</v>
      </c>
      <c r="D32" s="13" t="s">
        <v>204</v>
      </c>
      <c r="E32" s="42">
        <f>COUNTIFS($T$2:$T$20,$D23)</f>
        <v>0</v>
      </c>
      <c r="F32" s="27">
        <f t="shared" si="18"/>
        <v>3.159047619047619E-2</v>
      </c>
      <c r="G32" s="30">
        <f>IFERROR(AVERAGEIFS(G$2:G$23,T$2:T$23,$D32),0)</f>
        <v>221.13333333333333</v>
      </c>
      <c r="H32" s="41">
        <f t="shared" ref="H32:R33" si="20">IFERROR(AVERAGEIFS(H$2:H$23,$T$2:$T$23,$D32),0)/$G32</f>
        <v>0.7910762737413326</v>
      </c>
      <c r="I32" s="41">
        <f t="shared" si="20"/>
        <v>3.8287609285498944E-2</v>
      </c>
      <c r="J32" s="41">
        <f t="shared" si="20"/>
        <v>0.92643955381368714</v>
      </c>
      <c r="K32" s="41">
        <f t="shared" si="20"/>
        <v>3.3765450708471513E-2</v>
      </c>
      <c r="L32" s="41">
        <f t="shared" si="20"/>
        <v>3.9794995477841426E-2</v>
      </c>
      <c r="M32" s="41">
        <f t="shared" si="20"/>
        <v>2.8338860416038589E-2</v>
      </c>
      <c r="N32" s="41">
        <f t="shared" si="20"/>
        <v>9.9487488694603565E-3</v>
      </c>
      <c r="O32" s="41">
        <f t="shared" si="20"/>
        <v>1.5375339161893277E-2</v>
      </c>
      <c r="P32" s="41">
        <f t="shared" si="20"/>
        <v>0.12963521254145313</v>
      </c>
      <c r="Q32" s="41">
        <f t="shared" si="20"/>
        <v>5.426590292432921E-3</v>
      </c>
      <c r="R32" s="41">
        <f t="shared" si="20"/>
        <v>0</v>
      </c>
    </row>
    <row r="33" spans="3:18">
      <c r="C33" s="94"/>
      <c r="D33" s="13" t="s">
        <v>205</v>
      </c>
      <c r="E33" s="42">
        <f>COUNTIFS($T$2:$T$20,$D33)</f>
        <v>7</v>
      </c>
      <c r="F33" s="27">
        <f t="shared" si="18"/>
        <v>3.2918367346938773E-2</v>
      </c>
      <c r="G33" s="30">
        <f>IFERROR(AVERAGEIFS(G$2:G$23,T$2:T$23,$D33),0)</f>
        <v>230.42857142857142</v>
      </c>
      <c r="H33" s="41">
        <f t="shared" si="20"/>
        <v>0.74209547427154376</v>
      </c>
      <c r="I33" s="41">
        <f t="shared" si="20"/>
        <v>5.0216986980781156E-2</v>
      </c>
      <c r="J33" s="41">
        <f t="shared" si="20"/>
        <v>0.88654680719156853</v>
      </c>
      <c r="K33" s="41">
        <f t="shared" si="20"/>
        <v>5.8276503409795413E-2</v>
      </c>
      <c r="L33" s="41">
        <f t="shared" si="20"/>
        <v>5.5176689398636083E-2</v>
      </c>
      <c r="M33" s="41">
        <f t="shared" si="20"/>
        <v>3.5337879727216366E-2</v>
      </c>
      <c r="N33" s="41">
        <f t="shared" si="20"/>
        <v>1.4879107253564786E-2</v>
      </c>
      <c r="O33" s="41">
        <f t="shared" si="20"/>
        <v>1.1159330440173591E-2</v>
      </c>
      <c r="P33" s="41">
        <f t="shared" si="20"/>
        <v>0.14073155610663363</v>
      </c>
      <c r="Q33" s="41">
        <f t="shared" si="20"/>
        <v>3.0998140111593306E-3</v>
      </c>
      <c r="R33" s="41">
        <f t="shared" si="20"/>
        <v>6.1996280223186606E-4</v>
      </c>
    </row>
    <row r="34" spans="3:18">
      <c r="C34" s="95" t="s">
        <v>264</v>
      </c>
      <c r="D34" s="13" t="s">
        <v>201</v>
      </c>
      <c r="E34" s="42">
        <f>COUNTIFS($U$2:$U$20,$D34)</f>
        <v>14</v>
      </c>
      <c r="F34" s="27">
        <f t="shared" si="18"/>
        <v>3.0789915966386555E-2</v>
      </c>
      <c r="G34" s="30">
        <f>IFERROR(AVERAGEIFS(G$2:G$23,U$2:U$23,$D34),0)</f>
        <v>215.52941176470588</v>
      </c>
      <c r="H34" s="41">
        <f t="shared" ref="H34:R36" si="21">IFERROR(AVERAGEIFS(H$2:H$23,$U$2:$U$23,$D34),0)/$G34</f>
        <v>0.79557860262008728</v>
      </c>
      <c r="I34" s="41">
        <f t="shared" si="21"/>
        <v>3.7936681222707422E-2</v>
      </c>
      <c r="J34" s="41">
        <f t="shared" si="21"/>
        <v>0.92658296943231444</v>
      </c>
      <c r="K34" s="41">
        <f t="shared" si="21"/>
        <v>3.4115720524017464E-2</v>
      </c>
      <c r="L34" s="41">
        <f t="shared" si="21"/>
        <v>3.9301310043668124E-2</v>
      </c>
      <c r="M34" s="41">
        <f t="shared" si="21"/>
        <v>2.7838427947598252E-2</v>
      </c>
      <c r="N34" s="41">
        <f t="shared" si="21"/>
        <v>1.009825327510917E-2</v>
      </c>
      <c r="O34" s="41">
        <f t="shared" si="21"/>
        <v>1.4192139737991265E-2</v>
      </c>
      <c r="P34" s="41">
        <f t="shared" si="21"/>
        <v>0.12554585152838427</v>
      </c>
      <c r="Q34" s="41">
        <f t="shared" si="21"/>
        <v>5.185589519650655E-3</v>
      </c>
      <c r="R34" s="41">
        <f t="shared" si="21"/>
        <v>0</v>
      </c>
    </row>
    <row r="35" spans="3:18">
      <c r="C35" s="96"/>
      <c r="D35" s="13" t="s">
        <v>202</v>
      </c>
      <c r="E35" s="42">
        <f>COUNTIFS($U$2:$U$20,$D35)</f>
        <v>3</v>
      </c>
      <c r="F35" s="27">
        <f t="shared" si="18"/>
        <v>3.5666666666666666E-2</v>
      </c>
      <c r="G35" s="30">
        <f>IFERROR(AVERAGEIFS(G$2:G$23,U$2:U$23,$D35),0)</f>
        <v>249.66666666666666</v>
      </c>
      <c r="H35" s="41">
        <f t="shared" si="21"/>
        <v>0.73297730307076103</v>
      </c>
      <c r="I35" s="41">
        <f t="shared" si="21"/>
        <v>4.0053404539385849E-2</v>
      </c>
      <c r="J35" s="41">
        <f t="shared" si="21"/>
        <v>0.90387182910547392</v>
      </c>
      <c r="K35" s="41">
        <f t="shared" si="21"/>
        <v>4.6728971962616821E-2</v>
      </c>
      <c r="L35" s="41">
        <f t="shared" si="21"/>
        <v>4.9399198931909215E-2</v>
      </c>
      <c r="M35" s="41">
        <f t="shared" si="21"/>
        <v>2.9372496662216287E-2</v>
      </c>
      <c r="N35" s="41">
        <f t="shared" si="21"/>
        <v>1.0680907877169559E-2</v>
      </c>
      <c r="O35" s="41">
        <f t="shared" si="21"/>
        <v>6.6755674232309749E-3</v>
      </c>
      <c r="P35" s="41">
        <f t="shared" si="21"/>
        <v>0.16822429906542058</v>
      </c>
      <c r="Q35" s="41">
        <f t="shared" si="21"/>
        <v>1.3351134846461949E-3</v>
      </c>
      <c r="R35" s="41">
        <f t="shared" si="21"/>
        <v>1.3351134846461949E-3</v>
      </c>
    </row>
    <row r="36" spans="3:18">
      <c r="C36" s="97"/>
      <c r="D36" s="13" t="s">
        <v>200</v>
      </c>
      <c r="E36" s="42">
        <f>COUNTIFS($U$2:$U$20,$D36)</f>
        <v>2</v>
      </c>
      <c r="F36" s="27">
        <f t="shared" si="18"/>
        <v>3.6928571428571429E-2</v>
      </c>
      <c r="G36" s="30">
        <f>IFERROR(AVERAGEIFS(G$2:G$23,U$2:U$23,$D36),0)</f>
        <v>258.5</v>
      </c>
      <c r="H36" s="41">
        <f t="shared" si="21"/>
        <v>0.69052224371373305</v>
      </c>
      <c r="I36" s="41">
        <f t="shared" si="21"/>
        <v>7.5435203094777567E-2</v>
      </c>
      <c r="J36" s="41">
        <f t="shared" si="21"/>
        <v>0.83365570599613148</v>
      </c>
      <c r="K36" s="41">
        <f t="shared" si="21"/>
        <v>8.8974854932301742E-2</v>
      </c>
      <c r="L36" s="41">
        <f t="shared" si="21"/>
        <v>7.7369439071566737E-2</v>
      </c>
      <c r="M36" s="41">
        <f t="shared" si="21"/>
        <v>5.2224371373307543E-2</v>
      </c>
      <c r="N36" s="41">
        <f t="shared" si="21"/>
        <v>2.321083172147002E-2</v>
      </c>
      <c r="O36" s="41">
        <f t="shared" si="21"/>
        <v>2.321083172147002E-2</v>
      </c>
      <c r="P36" s="41">
        <f t="shared" si="21"/>
        <v>0.13733075435203096</v>
      </c>
      <c r="Q36" s="41">
        <f t="shared" si="21"/>
        <v>5.8027079303675051E-3</v>
      </c>
      <c r="R36" s="41">
        <f t="shared" si="21"/>
        <v>0</v>
      </c>
    </row>
    <row r="37" spans="3:18">
      <c r="C37" s="95" t="s">
        <v>209</v>
      </c>
      <c r="D37" s="33" t="s">
        <v>210</v>
      </c>
      <c r="E37" s="42">
        <f>COUNTIFS($B$2:$B$20,$D37)</f>
        <v>14</v>
      </c>
      <c r="F37" s="27">
        <f t="shared" si="18"/>
        <v>3.3436974789915967E-2</v>
      </c>
      <c r="G37" s="30">
        <f>IFERROR(AVERAGEIFS(G$2:G$23,$B$2:$B$23,$D37),0)</f>
        <v>234.05882352941177</v>
      </c>
      <c r="H37" s="41">
        <f t="shared" ref="H37:R37" si="22">IFERROR(AVERAGEIFS(H$2:H$23,$B$2:$B$23,$D37),0)/$G37</f>
        <v>0.79391806986680069</v>
      </c>
      <c r="I37" s="41">
        <f t="shared" si="22"/>
        <v>3.6441316913797435E-2</v>
      </c>
      <c r="J37" s="41">
        <f t="shared" si="22"/>
        <v>0.92988187986931392</v>
      </c>
      <c r="K37" s="41">
        <f t="shared" si="22"/>
        <v>3.0660970092988189E-2</v>
      </c>
      <c r="L37" s="41">
        <f t="shared" si="22"/>
        <v>3.9457150037697911E-2</v>
      </c>
      <c r="M37" s="41">
        <f t="shared" si="22"/>
        <v>2.6388539834129178E-2</v>
      </c>
      <c r="N37" s="41">
        <f t="shared" si="22"/>
        <v>1.0052777079668259E-2</v>
      </c>
      <c r="O37" s="41">
        <f t="shared" si="22"/>
        <v>1.3822568484543855E-2</v>
      </c>
      <c r="P37" s="41">
        <f t="shared" si="22"/>
        <v>0.13018346318170393</v>
      </c>
      <c r="Q37" s="41">
        <f t="shared" si="22"/>
        <v>5.5290273938175425E-3</v>
      </c>
      <c r="R37" s="41">
        <f t="shared" si="22"/>
        <v>0</v>
      </c>
    </row>
    <row r="38" spans="3:18">
      <c r="C38" s="97"/>
      <c r="D38" s="33" t="s">
        <v>142</v>
      </c>
      <c r="E38" s="42">
        <f>COUNTIFS($V$2:$V$20,$D39)</f>
        <v>7</v>
      </c>
      <c r="F38" s="27">
        <f t="shared" si="18"/>
        <v>2.7171428571428569E-2</v>
      </c>
      <c r="G38" s="30">
        <f>IFERROR(AVERAGEIFS(G$2:G$23,$B$2:$B$23,$D38),0)</f>
        <v>190.2</v>
      </c>
      <c r="H38" s="41">
        <f t="shared" ref="H38:R38" si="23">IFERROR(AVERAGEIFS(H$2:H$23,$B$3:$B$26,$D38),0)/$G38</f>
        <v>0</v>
      </c>
      <c r="I38" s="41">
        <f t="shared" si="23"/>
        <v>0</v>
      </c>
      <c r="J38" s="41">
        <f t="shared" si="23"/>
        <v>0</v>
      </c>
      <c r="K38" s="41">
        <f t="shared" si="23"/>
        <v>0</v>
      </c>
      <c r="L38" s="41">
        <f t="shared" si="23"/>
        <v>0</v>
      </c>
      <c r="M38" s="41">
        <f t="shared" si="23"/>
        <v>0</v>
      </c>
      <c r="N38" s="41">
        <f t="shared" si="23"/>
        <v>0</v>
      </c>
      <c r="O38" s="41">
        <f t="shared" si="23"/>
        <v>0</v>
      </c>
      <c r="P38" s="41">
        <f t="shared" si="23"/>
        <v>0</v>
      </c>
      <c r="Q38" s="41">
        <f t="shared" si="23"/>
        <v>0</v>
      </c>
      <c r="R38" s="41">
        <f t="shared" si="23"/>
        <v>0</v>
      </c>
    </row>
    <row r="39" spans="3:18">
      <c r="C39" s="95" t="s">
        <v>214</v>
      </c>
      <c r="D39" s="33" t="s">
        <v>212</v>
      </c>
      <c r="E39" s="42">
        <f>COUNTIFS($V$2:$V$20,$D39)</f>
        <v>7</v>
      </c>
      <c r="F39" s="27">
        <f t="shared" si="18"/>
        <v>2.4612244897959181E-2</v>
      </c>
      <c r="G39" s="30">
        <f>IFERROR(AVERAGEIFS(G$2:G$23,$V$2:$V$23,$D39),0)</f>
        <v>172.28571428571428</v>
      </c>
      <c r="H39" s="41">
        <f t="shared" ref="H39:R39" si="24">IFERROR(AVERAGEIFS(H$2:H$23,$V$2:$V$23,$D39),0)/$G39</f>
        <v>0.70978441127694869</v>
      </c>
      <c r="I39" s="41">
        <f t="shared" si="24"/>
        <v>7.2139303482587069E-2</v>
      </c>
      <c r="J39" s="41">
        <f t="shared" si="24"/>
        <v>0.85903814262023226</v>
      </c>
      <c r="K39" s="41">
        <f t="shared" si="24"/>
        <v>6.8822553897180769E-2</v>
      </c>
      <c r="L39" s="41">
        <f t="shared" si="24"/>
        <v>7.2139303482587069E-2</v>
      </c>
      <c r="M39" s="41">
        <f t="shared" si="24"/>
        <v>5.3897180762852409E-2</v>
      </c>
      <c r="N39" s="41">
        <f t="shared" si="24"/>
        <v>1.824212271973466E-2</v>
      </c>
      <c r="O39" s="41">
        <f t="shared" si="24"/>
        <v>1.5754560530679935E-2</v>
      </c>
      <c r="P39" s="41">
        <f t="shared" si="24"/>
        <v>0.14510779436152571</v>
      </c>
      <c r="Q39" s="41">
        <f t="shared" si="24"/>
        <v>3.3167495854063019E-3</v>
      </c>
      <c r="R39" s="41">
        <f t="shared" si="24"/>
        <v>8.2918739635157548E-4</v>
      </c>
    </row>
    <row r="40" spans="3:18">
      <c r="C40" s="97"/>
      <c r="D40" s="33" t="s">
        <v>213</v>
      </c>
      <c r="E40" s="42">
        <f>COUNTIFS($V$2:$V$20,$D40)</f>
        <v>12</v>
      </c>
      <c r="F40" s="27">
        <f t="shared" si="18"/>
        <v>3.5466666666666667E-2</v>
      </c>
      <c r="G40" s="30">
        <f>IFERROR(AVERAGEIFS(G$2:G$23,$V$2:$V$23,$D40),0)</f>
        <v>248.26666666666668</v>
      </c>
      <c r="H40" s="41">
        <f t="shared" ref="H40:R40" si="25">IFERROR(AVERAGEIFS(H$2:H$23,$V$3:$V$26,$D40),0)/$G40</f>
        <v>0</v>
      </c>
      <c r="I40" s="41">
        <f t="shared" si="25"/>
        <v>0</v>
      </c>
      <c r="J40" s="41">
        <f t="shared" si="25"/>
        <v>0</v>
      </c>
      <c r="K40" s="41">
        <f t="shared" si="25"/>
        <v>0</v>
      </c>
      <c r="L40" s="41">
        <f t="shared" si="25"/>
        <v>0</v>
      </c>
      <c r="M40" s="41">
        <f t="shared" si="25"/>
        <v>0</v>
      </c>
      <c r="N40" s="41">
        <f t="shared" si="25"/>
        <v>0</v>
      </c>
      <c r="O40" s="41">
        <f t="shared" si="25"/>
        <v>0</v>
      </c>
      <c r="P40" s="41">
        <f t="shared" si="25"/>
        <v>0</v>
      </c>
      <c r="Q40" s="41">
        <f t="shared" si="25"/>
        <v>0</v>
      </c>
      <c r="R40" s="41">
        <f t="shared" si="25"/>
        <v>0</v>
      </c>
    </row>
    <row r="41" spans="3:18">
      <c r="C41" s="95" t="s">
        <v>225</v>
      </c>
      <c r="D41" s="33" t="s">
        <v>215</v>
      </c>
      <c r="E41" s="42">
        <f>COUNTIFS($E$2:$E$20,$D41)</f>
        <v>0</v>
      </c>
      <c r="F41" s="27">
        <f t="shared" si="18"/>
        <v>0</v>
      </c>
      <c r="G41" s="30">
        <f>IFERROR(AVERAGEIFS(G$2:G$23,$E2:$E23,$D41),0)</f>
        <v>0</v>
      </c>
      <c r="H41" s="41">
        <f>IFERROR(AVERAGEIFS(H$2:H$23,$E2:$E23,$D41)/$G41,0)</f>
        <v>0</v>
      </c>
      <c r="I41" s="41">
        <f t="shared" ref="I41:R41" si="26">IFERROR(AVERAGEIFS(I$2:I$23,$E2:$E23,$D41)/$G41,0)</f>
        <v>0</v>
      </c>
      <c r="J41" s="41">
        <f t="shared" si="26"/>
        <v>0</v>
      </c>
      <c r="K41" s="41">
        <f t="shared" si="26"/>
        <v>0</v>
      </c>
      <c r="L41" s="41">
        <f t="shared" si="26"/>
        <v>0</v>
      </c>
      <c r="M41" s="41">
        <f t="shared" si="26"/>
        <v>0</v>
      </c>
      <c r="N41" s="41">
        <f t="shared" si="26"/>
        <v>0</v>
      </c>
      <c r="O41" s="41">
        <f t="shared" si="26"/>
        <v>0</v>
      </c>
      <c r="P41" s="41">
        <f t="shared" si="26"/>
        <v>0</v>
      </c>
      <c r="Q41" s="41">
        <f t="shared" si="26"/>
        <v>0</v>
      </c>
      <c r="R41" s="41">
        <f t="shared" si="26"/>
        <v>0</v>
      </c>
    </row>
    <row r="42" spans="3:18">
      <c r="C42" s="96"/>
      <c r="D42" s="33" t="s">
        <v>216</v>
      </c>
      <c r="E42" s="42">
        <f>COUNTIFS($E$2:$E$20,$D42)</f>
        <v>13</v>
      </c>
      <c r="F42" s="27">
        <f t="shared" si="18"/>
        <v>3.0417582417582419E-2</v>
      </c>
      <c r="G42" s="30">
        <f>IFERROR(AVERAGEIFS(G$2:G$23,$E2:$E23,$D42),0)</f>
        <v>212.92307692307693</v>
      </c>
      <c r="H42" s="41">
        <f t="shared" ref="H42:R42" si="27">IFERROR(AVERAGEIFS(H$2:H$23,$E2:$E23,$D42),0)/$G42</f>
        <v>0.75036127167630051</v>
      </c>
      <c r="I42" s="41">
        <f t="shared" si="27"/>
        <v>5.5274566473988443E-2</v>
      </c>
      <c r="J42" s="41">
        <f t="shared" si="27"/>
        <v>0.89017341040462428</v>
      </c>
      <c r="K42" s="41">
        <f t="shared" si="27"/>
        <v>5.1661849710982657E-2</v>
      </c>
      <c r="L42" s="41">
        <f t="shared" si="27"/>
        <v>5.8164739884393066E-2</v>
      </c>
      <c r="M42" s="41">
        <f t="shared" si="27"/>
        <v>3.6849710982658955E-2</v>
      </c>
      <c r="N42" s="41">
        <f t="shared" si="27"/>
        <v>1.8424855491329478E-2</v>
      </c>
      <c r="O42" s="41">
        <f t="shared" si="27"/>
        <v>1.8786127167630055E-2</v>
      </c>
      <c r="P42" s="41">
        <f t="shared" si="27"/>
        <v>0.13764450867052022</v>
      </c>
      <c r="Q42" s="41">
        <f t="shared" si="27"/>
        <v>1.8063583815028901E-3</v>
      </c>
      <c r="R42" s="41">
        <f t="shared" si="27"/>
        <v>3.6127167630057802E-4</v>
      </c>
    </row>
    <row r="43" spans="3:18">
      <c r="C43" s="97"/>
      <c r="D43" s="33" t="s">
        <v>213</v>
      </c>
      <c r="E43" s="42">
        <f>COUNTIFS($E$2:$E$20,$D43)</f>
        <v>6</v>
      </c>
      <c r="F43" s="27">
        <f t="shared" si="18"/>
        <v>3.4317460317460316E-2</v>
      </c>
      <c r="G43" s="30">
        <f>IFERROR(AVERAGEIFS(G$2:G$23,$E2:$E23,$D43),0)</f>
        <v>240.22222222222223</v>
      </c>
      <c r="H43" s="41">
        <f t="shared" ref="H43:R43" si="28">IFERROR(AVERAGEIFS(H$2:H$23,$E2:$E23,$D43),0)/$G43</f>
        <v>0.80666049953746521</v>
      </c>
      <c r="I43" s="41">
        <f t="shared" si="28"/>
        <v>2.5439407955596668E-2</v>
      </c>
      <c r="J43" s="41">
        <f t="shared" si="28"/>
        <v>0.94310823311748371</v>
      </c>
      <c r="K43" s="41">
        <f t="shared" si="28"/>
        <v>2.9139685476410729E-2</v>
      </c>
      <c r="L43" s="41">
        <f t="shared" si="28"/>
        <v>2.775208140610546E-2</v>
      </c>
      <c r="M43" s="41">
        <f t="shared" si="28"/>
        <v>2.2664199814986123E-2</v>
      </c>
      <c r="N43" s="41">
        <f t="shared" si="28"/>
        <v>2.7752081406105457E-3</v>
      </c>
      <c r="O43" s="41">
        <f t="shared" si="28"/>
        <v>7.86308973172988E-3</v>
      </c>
      <c r="P43" s="41">
        <f t="shared" si="28"/>
        <v>0.1276595744680851</v>
      </c>
      <c r="Q43" s="41">
        <f t="shared" si="28"/>
        <v>8.3256244218316375E-3</v>
      </c>
      <c r="R43" s="41">
        <f t="shared" si="28"/>
        <v>0</v>
      </c>
    </row>
    <row r="44" spans="3:18">
      <c r="C44" s="95" t="s">
        <v>276</v>
      </c>
      <c r="D44" s="33" t="s">
        <v>223</v>
      </c>
      <c r="E44" s="109" t="s">
        <v>279</v>
      </c>
      <c r="F44" s="110"/>
      <c r="G44" s="110"/>
      <c r="H44" s="110"/>
      <c r="I44" s="110"/>
      <c r="J44" s="110"/>
      <c r="K44" s="111"/>
      <c r="L44" s="41"/>
      <c r="M44" s="41"/>
      <c r="N44" s="41"/>
      <c r="O44" s="41"/>
      <c r="P44" s="41"/>
      <c r="Q44" s="41"/>
      <c r="R44" s="41"/>
    </row>
    <row r="45" spans="3:18">
      <c r="C45" s="96"/>
      <c r="D45" s="33" t="s">
        <v>219</v>
      </c>
      <c r="E45" s="112"/>
      <c r="F45" s="113"/>
      <c r="G45" s="113"/>
      <c r="H45" s="113"/>
      <c r="I45" s="113"/>
      <c r="J45" s="113"/>
      <c r="K45" s="114"/>
      <c r="L45" s="41"/>
      <c r="M45" s="41"/>
      <c r="N45" s="41"/>
      <c r="O45" s="41"/>
      <c r="P45" s="41"/>
      <c r="Q45" s="41"/>
      <c r="R45" s="41"/>
    </row>
    <row r="46" spans="3:18">
      <c r="C46" s="96"/>
      <c r="D46" s="33" t="s">
        <v>220</v>
      </c>
      <c r="E46" s="112"/>
      <c r="F46" s="113"/>
      <c r="G46" s="113"/>
      <c r="H46" s="113"/>
      <c r="I46" s="113"/>
      <c r="J46" s="113"/>
      <c r="K46" s="114"/>
      <c r="L46" s="41"/>
      <c r="M46" s="41"/>
      <c r="N46" s="41"/>
      <c r="O46" s="41"/>
      <c r="P46" s="41"/>
      <c r="Q46" s="41"/>
      <c r="R46" s="41"/>
    </row>
    <row r="47" spans="3:18">
      <c r="C47" s="96"/>
      <c r="D47" s="33" t="s">
        <v>222</v>
      </c>
      <c r="E47" s="112"/>
      <c r="F47" s="113"/>
      <c r="G47" s="113"/>
      <c r="H47" s="113"/>
      <c r="I47" s="113"/>
      <c r="J47" s="113"/>
      <c r="K47" s="114"/>
      <c r="L47" s="41"/>
      <c r="M47" s="41"/>
      <c r="N47" s="41"/>
      <c r="O47" s="41"/>
      <c r="P47" s="41"/>
      <c r="Q47" s="41"/>
      <c r="R47" s="41"/>
    </row>
    <row r="48" spans="3:18">
      <c r="C48" s="96"/>
      <c r="D48" s="33" t="s">
        <v>218</v>
      </c>
      <c r="E48" s="112"/>
      <c r="F48" s="113"/>
      <c r="G48" s="113"/>
      <c r="H48" s="113"/>
      <c r="I48" s="113"/>
      <c r="J48" s="113"/>
      <c r="K48" s="114"/>
      <c r="L48" s="41"/>
      <c r="M48" s="41"/>
      <c r="N48" s="41"/>
      <c r="O48" s="41"/>
      <c r="P48" s="41"/>
      <c r="Q48" s="41"/>
      <c r="R48" s="41"/>
    </row>
    <row r="49" spans="3:18">
      <c r="C49" s="97"/>
      <c r="D49" s="33" t="s">
        <v>221</v>
      </c>
      <c r="E49" s="115"/>
      <c r="F49" s="116"/>
      <c r="G49" s="116"/>
      <c r="H49" s="116"/>
      <c r="I49" s="116"/>
      <c r="J49" s="116"/>
      <c r="K49" s="117"/>
      <c r="L49" s="41"/>
      <c r="M49" s="41"/>
      <c r="N49" s="41"/>
      <c r="O49" s="41"/>
      <c r="P49" s="41"/>
      <c r="Q49" s="41"/>
      <c r="R49" s="41"/>
    </row>
    <row r="50" spans="3:18">
      <c r="C50" s="99" t="s">
        <v>242</v>
      </c>
      <c r="D50" s="13" t="s">
        <v>227</v>
      </c>
      <c r="E50" s="42">
        <f>$AB$25</f>
        <v>3</v>
      </c>
      <c r="F50" s="27">
        <f t="shared" si="18"/>
        <v>3.4000000000000002E-2</v>
      </c>
      <c r="G50" s="30">
        <f>$AB$24</f>
        <v>238</v>
      </c>
    </row>
    <row r="51" spans="3:18">
      <c r="C51" s="99"/>
      <c r="D51" s="13" t="s">
        <v>265</v>
      </c>
      <c r="E51" s="42">
        <f>$AC$25</f>
        <v>8</v>
      </c>
      <c r="F51" s="27">
        <f t="shared" si="18"/>
        <v>3.4178571428571426E-2</v>
      </c>
      <c r="G51" s="30">
        <f>$AC24</f>
        <v>239.25</v>
      </c>
    </row>
    <row r="52" spans="3:18">
      <c r="C52" s="99"/>
      <c r="D52" s="13" t="s">
        <v>233</v>
      </c>
      <c r="E52" s="42">
        <f>$AD25</f>
        <v>10</v>
      </c>
      <c r="F52" s="27">
        <f t="shared" si="18"/>
        <v>2.9157142857142857E-2</v>
      </c>
      <c r="G52" s="30">
        <f>$AD24</f>
        <v>204.1</v>
      </c>
    </row>
    <row r="53" spans="3:18">
      <c r="C53" s="99"/>
      <c r="D53" s="13" t="s">
        <v>266</v>
      </c>
      <c r="E53" s="42">
        <f>$AE25</f>
        <v>20</v>
      </c>
      <c r="F53" s="27">
        <f t="shared" si="18"/>
        <v>3.243571428571429E-2</v>
      </c>
      <c r="G53" s="30">
        <f>$AE24</f>
        <v>227.05</v>
      </c>
    </row>
    <row r="54" spans="3:18">
      <c r="C54" s="99"/>
      <c r="D54" s="13" t="s">
        <v>235</v>
      </c>
      <c r="E54" s="42">
        <f>$AF25</f>
        <v>11</v>
      </c>
      <c r="F54" s="27">
        <f t="shared" si="18"/>
        <v>2.8298701298701299E-2</v>
      </c>
      <c r="G54" s="30">
        <f>$AF24</f>
        <v>198.09090909090909</v>
      </c>
    </row>
    <row r="55" spans="3:18">
      <c r="C55" s="99"/>
      <c r="D55" s="13" t="s">
        <v>267</v>
      </c>
      <c r="E55" s="42">
        <f>$AG25</f>
        <v>15</v>
      </c>
      <c r="F55" s="27">
        <f>+G55/$D$25</f>
        <v>2.9714285714285714E-2</v>
      </c>
      <c r="G55" s="30">
        <f>$AG24</f>
        <v>208</v>
      </c>
    </row>
    <row r="56" spans="3:18">
      <c r="C56" s="99"/>
      <c r="D56" s="13" t="s">
        <v>268</v>
      </c>
      <c r="E56" s="42">
        <f>$AH25</f>
        <v>21</v>
      </c>
      <c r="F56" s="27">
        <f t="shared" si="18"/>
        <v>3.2312925170068028E-2</v>
      </c>
      <c r="G56" s="30">
        <f>$AH24</f>
        <v>226.1904761904762</v>
      </c>
    </row>
    <row r="57" spans="3:18">
      <c r="C57" s="99"/>
      <c r="D57" s="13" t="s">
        <v>269</v>
      </c>
      <c r="E57" s="42">
        <f>$AI25</f>
        <v>21</v>
      </c>
      <c r="F57" s="27">
        <f t="shared" si="18"/>
        <v>3.2115646258503397E-2</v>
      </c>
      <c r="G57" s="30">
        <f>$AI24</f>
        <v>224.8095238095238</v>
      </c>
    </row>
    <row r="58" spans="3:18">
      <c r="C58" s="99"/>
      <c r="D58" s="13" t="s">
        <v>270</v>
      </c>
      <c r="E58" s="42">
        <f>$AJ25</f>
        <v>22</v>
      </c>
      <c r="F58" s="27">
        <f t="shared" si="18"/>
        <v>3.2012987012987014E-2</v>
      </c>
      <c r="G58" s="30">
        <f>$AJ24</f>
        <v>224.09090909090909</v>
      </c>
    </row>
  </sheetData>
  <autoFilter ref="A1:AJ26" xr:uid="{8F994A90-847C-4F8E-8777-AFF89ACEE18B}"/>
  <mergeCells count="10">
    <mergeCell ref="E44:K49"/>
    <mergeCell ref="C41:C43"/>
    <mergeCell ref="C44:C49"/>
    <mergeCell ref="C50:C58"/>
    <mergeCell ref="C26:D26"/>
    <mergeCell ref="C29:C31"/>
    <mergeCell ref="C32:C33"/>
    <mergeCell ref="C34:C36"/>
    <mergeCell ref="C37:C38"/>
    <mergeCell ref="C39:C40"/>
  </mergeCells>
  <conditionalFormatting sqref="AJ2:AJ23">
    <cfRule type="cellIs" dxfId="4" priority="18" operator="equal">
      <formula>0</formula>
    </cfRule>
  </conditionalFormatting>
  <conditionalFormatting sqref="H26:R26">
    <cfRule type="colorScale" priority="15">
      <colorScale>
        <cfvo type="min"/>
        <cfvo type="percentile" val="50"/>
        <cfvo type="max"/>
        <color rgb="FFF8696B"/>
        <color rgb="FFFCFCFF"/>
        <color rgb="FF63BE7B"/>
      </colorScale>
    </cfRule>
  </conditionalFormatting>
  <conditionalFormatting sqref="H25:R26">
    <cfRule type="colorScale" priority="16">
      <colorScale>
        <cfvo type="min"/>
        <cfvo type="percentile" val="50"/>
        <cfvo type="max"/>
        <color rgb="FFF8696B"/>
        <color rgb="FFFCFCFF"/>
        <color rgb="FF63BE7B"/>
      </colorScale>
    </cfRule>
  </conditionalFormatting>
  <conditionalFormatting sqref="H29:R36">
    <cfRule type="colorScale" priority="12">
      <colorScale>
        <cfvo type="min"/>
        <cfvo type="percentile" val="50"/>
        <cfvo type="max"/>
        <color rgb="FFF8696B"/>
        <color rgb="FFFCFCFF"/>
        <color rgb="FF63BE7B"/>
      </colorScale>
    </cfRule>
  </conditionalFormatting>
  <conditionalFormatting sqref="H29:R36">
    <cfRule type="colorScale" priority="11">
      <colorScale>
        <cfvo type="min"/>
        <cfvo type="percentile" val="50"/>
        <cfvo type="max"/>
        <color rgb="FFF8696B"/>
        <color rgb="FFFCFCFF"/>
        <color rgb="FF63BE7B"/>
      </colorScale>
    </cfRule>
  </conditionalFormatting>
  <conditionalFormatting sqref="H37:R43 L44:R49">
    <cfRule type="colorScale" priority="13">
      <colorScale>
        <cfvo type="min"/>
        <cfvo type="percentile" val="50"/>
        <cfvo type="max"/>
        <color rgb="FFF8696B"/>
        <color rgb="FFFCFCFF"/>
        <color rgb="FF63BE7B"/>
      </colorScale>
    </cfRule>
  </conditionalFormatting>
  <conditionalFormatting sqref="H29:R43 L44:R49">
    <cfRule type="colorScale" priority="8">
      <colorScale>
        <cfvo type="min"/>
        <cfvo type="percentile" val="50"/>
        <cfvo type="max"/>
        <color rgb="FFF8696B"/>
        <color rgb="FFFCFCFF"/>
        <color rgb="FF63BE7B"/>
      </colorScale>
    </cfRule>
  </conditionalFormatting>
  <conditionalFormatting sqref="H28:R28">
    <cfRule type="colorScale" priority="10">
      <colorScale>
        <cfvo type="min"/>
        <cfvo type="percentile" val="50"/>
        <cfvo type="max"/>
        <color rgb="FFF8696B"/>
        <color rgb="FFFCFCFF"/>
        <color rgb="FF63BE7B"/>
      </colorScale>
    </cfRule>
  </conditionalFormatting>
  <conditionalFormatting sqref="F2:F23">
    <cfRule type="cellIs" dxfId="3" priority="4" operator="lessThan">
      <formula>0.0096</formula>
    </cfRule>
    <cfRule type="dataBar" priority="9">
      <dataBar>
        <cfvo type="min"/>
        <cfvo type="max"/>
        <color rgb="FF638EC6"/>
      </dataBar>
      <extLst>
        <ext xmlns:x14="http://schemas.microsoft.com/office/spreadsheetml/2009/9/main" uri="{B025F937-C7B1-47D3-B67F-A62EFF666E3E}">
          <x14:id>{6D9E6D0F-6D72-447C-8BFE-D7783E28381C}</x14:id>
        </ext>
      </extLst>
    </cfRule>
  </conditionalFormatting>
  <conditionalFormatting sqref="B2:B23">
    <cfRule type="cellIs" dxfId="2" priority="3" operator="equal">
      <formula>"video"</formula>
    </cfRule>
  </conditionalFormatting>
  <conditionalFormatting sqref="E2:E23">
    <cfRule type="cellIs" dxfId="1" priority="2" operator="equal">
      <formula>"sec"</formula>
    </cfRule>
  </conditionalFormatting>
  <conditionalFormatting sqref="W2:W23">
    <cfRule type="cellIs" dxfId="0" priority="1" operator="equal">
      <formula>"contenu"</formula>
    </cfRule>
  </conditionalFormatting>
  <pageMargins left="0.7" right="0.7" top="0.75" bottom="0.75" header="0.3" footer="0.3"/>
  <pageSetup paperSize="9"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dataBar" id="{6D9E6D0F-6D72-447C-8BFE-D7783E28381C}">
            <x14:dataBar minLength="0" maxLength="100" gradient="0">
              <x14:cfvo type="autoMin"/>
              <x14:cfvo type="autoMax"/>
              <x14:negativeFillColor rgb="FFFF0000"/>
              <x14:axisColor rgb="FF000000"/>
            </x14:dataBar>
          </x14:cfRule>
          <xm:sqref>F2:F23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EC57F-2593-4758-A858-27958E6D16DA}">
  <dimension ref="A1:L23"/>
  <sheetViews>
    <sheetView zoomScale="90" zoomScaleNormal="90" workbookViewId="0">
      <pane xSplit="1" topLeftCell="B1" activePane="topRight" state="frozen"/>
      <selection pane="topRight" activeCell="B1" sqref="B1"/>
    </sheetView>
  </sheetViews>
  <sheetFormatPr baseColWidth="10" defaultRowHeight="15.75"/>
  <cols>
    <col min="1" max="1" width="6.5" style="22" bestFit="1" customWidth="1"/>
    <col min="2" max="2" width="129.375" customWidth="1"/>
    <col min="3" max="6" width="3.75" customWidth="1"/>
    <col min="7" max="7" width="9.125" style="2" bestFit="1" customWidth="1"/>
    <col min="8" max="8" width="10.375" style="15" bestFit="1" customWidth="1"/>
  </cols>
  <sheetData>
    <row r="1" spans="1:12">
      <c r="A1" s="14" t="s">
        <v>145</v>
      </c>
      <c r="B1" s="14" t="s">
        <v>146</v>
      </c>
      <c r="C1" s="40" t="s">
        <v>229</v>
      </c>
      <c r="D1" s="40" t="s">
        <v>230</v>
      </c>
      <c r="E1" s="40" t="s">
        <v>231</v>
      </c>
      <c r="F1" s="40" t="s">
        <v>228</v>
      </c>
      <c r="G1" s="40" t="s">
        <v>199</v>
      </c>
      <c r="H1" s="24" t="s">
        <v>211</v>
      </c>
      <c r="I1" s="39" t="s">
        <v>217</v>
      </c>
      <c r="J1" s="14" t="s">
        <v>147</v>
      </c>
      <c r="K1" s="14" t="s">
        <v>148</v>
      </c>
      <c r="L1" s="24" t="s">
        <v>199</v>
      </c>
    </row>
    <row r="2" spans="1:12" ht="59.25">
      <c r="A2" s="18">
        <v>43352.402800925927</v>
      </c>
      <c r="B2" s="11" t="s">
        <v>186</v>
      </c>
      <c r="C2" s="49">
        <v>0</v>
      </c>
      <c r="D2" s="49">
        <v>0</v>
      </c>
      <c r="E2" s="49">
        <v>1</v>
      </c>
      <c r="F2" s="49">
        <v>1</v>
      </c>
      <c r="G2" s="16" t="s">
        <v>201</v>
      </c>
      <c r="H2" s="77" t="s">
        <v>213</v>
      </c>
      <c r="I2" s="77" t="s">
        <v>223</v>
      </c>
      <c r="J2" s="14" t="s">
        <v>143</v>
      </c>
      <c r="K2" s="16" t="s">
        <v>204</v>
      </c>
      <c r="L2" s="16" t="s">
        <v>201</v>
      </c>
    </row>
    <row r="3" spans="1:12">
      <c r="A3" s="18">
        <v>43352.802442129629</v>
      </c>
      <c r="B3" s="11" t="s">
        <v>44</v>
      </c>
      <c r="C3" s="49"/>
      <c r="D3" s="49"/>
      <c r="E3" s="49">
        <v>1</v>
      </c>
      <c r="F3" s="49">
        <v>1</v>
      </c>
      <c r="G3" s="16" t="s">
        <v>201</v>
      </c>
      <c r="H3" s="77" t="s">
        <v>213</v>
      </c>
      <c r="I3" s="77" t="s">
        <v>219</v>
      </c>
      <c r="J3" s="14" t="s">
        <v>143</v>
      </c>
      <c r="K3" s="16" t="s">
        <v>204</v>
      </c>
      <c r="L3" s="16" t="s">
        <v>201</v>
      </c>
    </row>
    <row r="4" spans="1:12" ht="33">
      <c r="A4" s="18">
        <v>43356.403564814813</v>
      </c>
      <c r="B4" s="11" t="s">
        <v>187</v>
      </c>
      <c r="C4" s="49">
        <v>1</v>
      </c>
      <c r="D4" s="49">
        <v>1</v>
      </c>
      <c r="E4" s="49">
        <v>1</v>
      </c>
      <c r="F4" s="49">
        <v>1</v>
      </c>
      <c r="G4" s="16" t="s">
        <v>200</v>
      </c>
      <c r="H4" s="77" t="s">
        <v>213</v>
      </c>
      <c r="I4" s="77" t="s">
        <v>219</v>
      </c>
      <c r="J4" s="14" t="s">
        <v>143</v>
      </c>
      <c r="K4" s="16" t="s">
        <v>205</v>
      </c>
      <c r="L4" s="16" t="s">
        <v>200</v>
      </c>
    </row>
    <row r="5" spans="1:12">
      <c r="A5" s="18">
        <v>43356.915300925924</v>
      </c>
      <c r="B5" s="11" t="s">
        <v>48</v>
      </c>
      <c r="C5" s="49">
        <v>0</v>
      </c>
      <c r="D5" s="49">
        <v>0</v>
      </c>
      <c r="E5" s="49">
        <v>1</v>
      </c>
      <c r="F5" s="49">
        <v>1</v>
      </c>
      <c r="G5" s="16" t="s">
        <v>201</v>
      </c>
      <c r="H5" s="77" t="s">
        <v>213</v>
      </c>
      <c r="I5" s="77" t="s">
        <v>223</v>
      </c>
      <c r="J5" s="14" t="s">
        <v>143</v>
      </c>
      <c r="K5" s="16" t="s">
        <v>204</v>
      </c>
      <c r="L5" s="16" t="s">
        <v>201</v>
      </c>
    </row>
    <row r="6" spans="1:12">
      <c r="A6" s="18">
        <v>43357.459143518521</v>
      </c>
      <c r="B6" s="11" t="s">
        <v>188</v>
      </c>
      <c r="C6" s="49">
        <v>1</v>
      </c>
      <c r="D6" s="49">
        <v>1</v>
      </c>
      <c r="E6" s="49">
        <v>1</v>
      </c>
      <c r="F6" s="49">
        <v>1</v>
      </c>
      <c r="G6" s="16" t="s">
        <v>202</v>
      </c>
      <c r="H6" s="77" t="s">
        <v>213</v>
      </c>
      <c r="I6" s="77" t="s">
        <v>275</v>
      </c>
      <c r="J6" s="14" t="s">
        <v>149</v>
      </c>
      <c r="K6" s="16" t="s">
        <v>205</v>
      </c>
      <c r="L6" s="16" t="s">
        <v>202</v>
      </c>
    </row>
    <row r="7" spans="1:12" ht="28.5">
      <c r="A7" s="18">
        <v>43358.76284722222</v>
      </c>
      <c r="B7" s="11" t="s">
        <v>52</v>
      </c>
      <c r="C7" s="49">
        <v>0</v>
      </c>
      <c r="D7" s="49">
        <v>0</v>
      </c>
      <c r="E7" s="49">
        <v>1</v>
      </c>
      <c r="F7" s="49">
        <v>1</v>
      </c>
      <c r="G7" s="16" t="s">
        <v>201</v>
      </c>
      <c r="H7" s="77" t="s">
        <v>213</v>
      </c>
      <c r="I7" s="77" t="s">
        <v>220</v>
      </c>
      <c r="J7" s="14" t="s">
        <v>143</v>
      </c>
      <c r="K7" s="16" t="s">
        <v>204</v>
      </c>
      <c r="L7" s="16" t="s">
        <v>201</v>
      </c>
    </row>
    <row r="8" spans="1:12" ht="57">
      <c r="A8" s="18">
        <v>43363.68546296296</v>
      </c>
      <c r="B8" s="11" t="s">
        <v>189</v>
      </c>
      <c r="C8" s="49">
        <v>0</v>
      </c>
      <c r="D8" s="49">
        <v>1</v>
      </c>
      <c r="E8" s="49">
        <v>0</v>
      </c>
      <c r="F8" s="49">
        <v>1</v>
      </c>
      <c r="G8" s="16" t="s">
        <v>202</v>
      </c>
      <c r="H8" s="77" t="s">
        <v>212</v>
      </c>
      <c r="I8" s="77" t="s">
        <v>219</v>
      </c>
      <c r="J8" s="14" t="s">
        <v>150</v>
      </c>
      <c r="K8" s="16" t="s">
        <v>205</v>
      </c>
      <c r="L8" s="16" t="s">
        <v>200</v>
      </c>
    </row>
    <row r="9" spans="1:12">
      <c r="A9" s="18">
        <v>43365.654467592591</v>
      </c>
      <c r="B9" s="21" t="s">
        <v>190</v>
      </c>
      <c r="C9" s="49">
        <v>0</v>
      </c>
      <c r="D9" s="49">
        <v>0</v>
      </c>
      <c r="E9" s="49">
        <v>0</v>
      </c>
      <c r="F9" s="49">
        <v>1</v>
      </c>
      <c r="G9" s="16" t="s">
        <v>201</v>
      </c>
      <c r="H9" s="77" t="s">
        <v>213</v>
      </c>
      <c r="I9" s="77" t="s">
        <v>223</v>
      </c>
      <c r="J9" s="14" t="s">
        <v>143</v>
      </c>
      <c r="K9" s="16" t="s">
        <v>204</v>
      </c>
      <c r="L9" s="16" t="s">
        <v>201</v>
      </c>
    </row>
    <row r="10" spans="1:12">
      <c r="A10" s="18">
        <v>43365.657141203701</v>
      </c>
      <c r="B10" s="11" t="s">
        <v>58</v>
      </c>
      <c r="C10" s="49">
        <v>0</v>
      </c>
      <c r="D10" s="49">
        <v>0</v>
      </c>
      <c r="E10" s="49">
        <v>1</v>
      </c>
      <c r="F10" s="49">
        <v>1</v>
      </c>
      <c r="G10" s="16" t="s">
        <v>201</v>
      </c>
      <c r="H10" s="77" t="s">
        <v>212</v>
      </c>
      <c r="I10" s="77" t="s">
        <v>219</v>
      </c>
      <c r="J10" s="14" t="s">
        <v>143</v>
      </c>
      <c r="K10" s="16" t="s">
        <v>204</v>
      </c>
      <c r="L10" s="16" t="s">
        <v>201</v>
      </c>
    </row>
    <row r="11" spans="1:12">
      <c r="A11" s="18">
        <v>43367.821793981479</v>
      </c>
      <c r="B11" s="23" t="s">
        <v>60</v>
      </c>
      <c r="C11" s="49">
        <v>0</v>
      </c>
      <c r="D11" s="49">
        <v>0</v>
      </c>
      <c r="E11" s="49">
        <v>0</v>
      </c>
      <c r="F11" s="49">
        <v>1</v>
      </c>
      <c r="G11" s="16" t="s">
        <v>201</v>
      </c>
      <c r="H11" s="77" t="s">
        <v>213</v>
      </c>
      <c r="I11" s="77" t="s">
        <v>220</v>
      </c>
      <c r="J11" s="14" t="s">
        <v>143</v>
      </c>
      <c r="K11" s="16" t="s">
        <v>204</v>
      </c>
      <c r="L11" s="16" t="s">
        <v>201</v>
      </c>
    </row>
    <row r="12" spans="1:12" ht="16.5">
      <c r="A12" s="18">
        <v>43375.653402777774</v>
      </c>
      <c r="B12" s="11" t="s">
        <v>191</v>
      </c>
      <c r="C12" s="49">
        <v>0</v>
      </c>
      <c r="D12" s="49">
        <v>0</v>
      </c>
      <c r="E12" s="49">
        <v>0</v>
      </c>
      <c r="F12" s="49">
        <v>1</v>
      </c>
      <c r="G12" s="16" t="s">
        <v>201</v>
      </c>
      <c r="H12" s="77" t="s">
        <v>212</v>
      </c>
      <c r="I12" s="77" t="s">
        <v>219</v>
      </c>
      <c r="J12" s="14" t="s">
        <v>143</v>
      </c>
      <c r="K12" s="16" t="s">
        <v>204</v>
      </c>
      <c r="L12" s="16" t="s">
        <v>201</v>
      </c>
    </row>
    <row r="13" spans="1:12">
      <c r="A13" s="18">
        <v>43377.750208333331</v>
      </c>
      <c r="B13" s="11" t="s">
        <v>64</v>
      </c>
      <c r="C13" s="49">
        <v>0</v>
      </c>
      <c r="D13" s="49">
        <v>0</v>
      </c>
      <c r="E13" s="49">
        <v>0</v>
      </c>
      <c r="F13" s="49">
        <v>1</v>
      </c>
      <c r="G13" s="16" t="s">
        <v>201</v>
      </c>
      <c r="H13" s="77" t="s">
        <v>213</v>
      </c>
      <c r="I13" s="77" t="s">
        <v>220</v>
      </c>
      <c r="J13" s="14" t="s">
        <v>143</v>
      </c>
      <c r="K13" s="16" t="s">
        <v>204</v>
      </c>
      <c r="L13" s="16" t="s">
        <v>201</v>
      </c>
    </row>
    <row r="14" spans="1:12" ht="33">
      <c r="A14" s="18">
        <v>43381.957777777781</v>
      </c>
      <c r="B14" s="11" t="s">
        <v>192</v>
      </c>
      <c r="C14" s="49">
        <v>1</v>
      </c>
      <c r="D14" s="49">
        <v>1</v>
      </c>
      <c r="E14" s="49">
        <v>0</v>
      </c>
      <c r="F14" s="49">
        <v>1</v>
      </c>
      <c r="G14" s="16" t="s">
        <v>200</v>
      </c>
      <c r="H14" s="77" t="s">
        <v>212</v>
      </c>
      <c r="I14" s="77" t="s">
        <v>219</v>
      </c>
      <c r="J14" s="14" t="s">
        <v>143</v>
      </c>
      <c r="K14" s="16" t="s">
        <v>205</v>
      </c>
      <c r="L14" s="16" t="s">
        <v>201</v>
      </c>
    </row>
    <row r="15" spans="1:12" ht="21.75" customHeight="1">
      <c r="A15" s="18">
        <v>43389.792951388888</v>
      </c>
      <c r="B15" s="11" t="s">
        <v>193</v>
      </c>
      <c r="C15" s="49">
        <v>0</v>
      </c>
      <c r="D15" s="49">
        <v>0</v>
      </c>
      <c r="E15" s="49">
        <v>0</v>
      </c>
      <c r="F15" s="49">
        <v>1</v>
      </c>
      <c r="G15" s="16" t="s">
        <v>201</v>
      </c>
      <c r="H15" s="77" t="s">
        <v>213</v>
      </c>
      <c r="I15" s="77" t="s">
        <v>220</v>
      </c>
      <c r="J15" s="14" t="s">
        <v>143</v>
      </c>
      <c r="K15" s="16" t="s">
        <v>204</v>
      </c>
      <c r="L15" s="16" t="s">
        <v>201</v>
      </c>
    </row>
    <row r="16" spans="1:12">
      <c r="A16" s="18">
        <v>43398.418032407404</v>
      </c>
      <c r="B16" s="11" t="s">
        <v>194</v>
      </c>
      <c r="C16" s="49">
        <v>0</v>
      </c>
      <c r="D16" s="49">
        <v>1</v>
      </c>
      <c r="E16" s="49">
        <v>0</v>
      </c>
      <c r="F16" s="49">
        <v>0</v>
      </c>
      <c r="G16" s="16" t="s">
        <v>201</v>
      </c>
      <c r="H16" s="77" t="s">
        <v>213</v>
      </c>
      <c r="I16" s="77" t="s">
        <v>275</v>
      </c>
      <c r="J16" s="14" t="s">
        <v>143</v>
      </c>
      <c r="K16" s="16" t="s">
        <v>205</v>
      </c>
      <c r="L16" s="16" t="s">
        <v>201</v>
      </c>
    </row>
    <row r="17" spans="1:12" ht="16.5">
      <c r="A17" s="18">
        <v>43402.863136574073</v>
      </c>
      <c r="B17" s="11" t="s">
        <v>195</v>
      </c>
      <c r="C17" s="50">
        <v>0</v>
      </c>
      <c r="D17" s="50">
        <v>1</v>
      </c>
      <c r="E17" s="50">
        <v>0</v>
      </c>
      <c r="F17" s="50">
        <v>1</v>
      </c>
      <c r="G17" s="16" t="s">
        <v>202</v>
      </c>
      <c r="H17" s="77" t="s">
        <v>213</v>
      </c>
      <c r="I17" s="77" t="s">
        <v>275</v>
      </c>
      <c r="J17" s="14" t="s">
        <v>149</v>
      </c>
      <c r="K17" s="16" t="s">
        <v>205</v>
      </c>
      <c r="L17" s="16" t="s">
        <v>202</v>
      </c>
    </row>
    <row r="18" spans="1:12" ht="16.5">
      <c r="A18" s="18">
        <v>43411.753206018519</v>
      </c>
      <c r="B18" s="11" t="s">
        <v>196</v>
      </c>
      <c r="C18" s="50">
        <v>0</v>
      </c>
      <c r="D18" s="50">
        <v>0</v>
      </c>
      <c r="E18" s="50">
        <v>1</v>
      </c>
      <c r="F18" s="50">
        <v>1</v>
      </c>
      <c r="G18" s="16" t="s">
        <v>201</v>
      </c>
      <c r="H18" s="77" t="s">
        <v>212</v>
      </c>
      <c r="I18" s="77" t="s">
        <v>219</v>
      </c>
      <c r="J18" s="14" t="s">
        <v>143</v>
      </c>
      <c r="K18" s="16" t="s">
        <v>204</v>
      </c>
      <c r="L18" s="16" t="s">
        <v>201</v>
      </c>
    </row>
    <row r="19" spans="1:12">
      <c r="A19" s="20">
        <v>43413.006307870368</v>
      </c>
      <c r="B19" s="12" t="s">
        <v>76</v>
      </c>
      <c r="C19" s="51">
        <v>0</v>
      </c>
      <c r="D19" s="51">
        <v>0</v>
      </c>
      <c r="E19" s="51">
        <v>0</v>
      </c>
      <c r="F19" s="51">
        <v>1</v>
      </c>
      <c r="G19" s="26" t="s">
        <v>201</v>
      </c>
      <c r="H19" s="78" t="s">
        <v>212</v>
      </c>
      <c r="I19" s="78" t="s">
        <v>219</v>
      </c>
      <c r="J19" s="14" t="s">
        <v>143</v>
      </c>
      <c r="K19" s="16" t="s">
        <v>204</v>
      </c>
      <c r="L19" s="16" t="s">
        <v>201</v>
      </c>
    </row>
    <row r="20" spans="1:12" ht="73.5">
      <c r="A20" s="20">
        <v>43413.567071759258</v>
      </c>
      <c r="B20" s="12" t="s">
        <v>197</v>
      </c>
      <c r="C20" s="51"/>
      <c r="D20" s="51">
        <v>1</v>
      </c>
      <c r="E20" s="51">
        <v>1</v>
      </c>
      <c r="F20" s="51">
        <v>1</v>
      </c>
      <c r="G20" s="26" t="s">
        <v>202</v>
      </c>
      <c r="H20" s="78" t="s">
        <v>212</v>
      </c>
      <c r="I20" s="78" t="s">
        <v>219</v>
      </c>
      <c r="J20" s="14" t="s">
        <v>149</v>
      </c>
      <c r="K20" s="16" t="s">
        <v>205</v>
      </c>
      <c r="L20" s="16" t="s">
        <v>202</v>
      </c>
    </row>
    <row r="21" spans="1:12" ht="42.75">
      <c r="A21" s="18">
        <v>43424.83357638889</v>
      </c>
      <c r="B21" s="11" t="s">
        <v>198</v>
      </c>
      <c r="C21" s="54">
        <v>0</v>
      </c>
      <c r="D21" s="54">
        <v>1</v>
      </c>
      <c r="E21" s="54">
        <v>0</v>
      </c>
      <c r="F21" s="54">
        <v>1</v>
      </c>
      <c r="G21" s="16" t="s">
        <v>201</v>
      </c>
      <c r="H21" s="77" t="s">
        <v>213</v>
      </c>
      <c r="I21" s="77" t="s">
        <v>219</v>
      </c>
      <c r="J21" s="14" t="s">
        <v>143</v>
      </c>
      <c r="K21" s="16" t="s">
        <v>204</v>
      </c>
      <c r="L21" s="16" t="s">
        <v>201</v>
      </c>
    </row>
    <row r="22" spans="1:12">
      <c r="A22" s="18">
        <v>43425.456331018519</v>
      </c>
      <c r="B22" s="11" t="s">
        <v>82</v>
      </c>
      <c r="C22" s="54">
        <v>0</v>
      </c>
      <c r="D22" s="54">
        <v>0</v>
      </c>
      <c r="E22" s="54">
        <v>1</v>
      </c>
      <c r="F22" s="54">
        <v>0</v>
      </c>
      <c r="G22" s="16" t="s">
        <v>201</v>
      </c>
      <c r="H22" s="77" t="s">
        <v>213</v>
      </c>
      <c r="I22" s="77" t="s">
        <v>223</v>
      </c>
      <c r="J22" s="14" t="s">
        <v>143</v>
      </c>
      <c r="K22" s="16" t="s">
        <v>204</v>
      </c>
      <c r="L22" s="16" t="s">
        <v>201</v>
      </c>
    </row>
    <row r="23" spans="1:12">
      <c r="A23" s="18">
        <v>43427.552164351851</v>
      </c>
      <c r="B23" s="11" t="s">
        <v>84</v>
      </c>
      <c r="C23" s="54">
        <v>0</v>
      </c>
      <c r="D23" s="54">
        <v>0</v>
      </c>
      <c r="E23" s="54">
        <v>0</v>
      </c>
      <c r="F23" s="54">
        <v>1</v>
      </c>
      <c r="G23" s="16" t="s">
        <v>201</v>
      </c>
      <c r="H23" s="77" t="s">
        <v>213</v>
      </c>
      <c r="I23" s="77" t="s">
        <v>219</v>
      </c>
      <c r="J23" s="14" t="s">
        <v>143</v>
      </c>
      <c r="K23" s="16" t="s">
        <v>204</v>
      </c>
      <c r="L23" s="16" t="s">
        <v>201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9863-1E43-4818-86A8-24E47B7E8969}">
  <dimension ref="A3:B8"/>
  <sheetViews>
    <sheetView workbookViewId="0">
      <selection activeCell="B5" sqref="B5"/>
    </sheetView>
  </sheetViews>
  <sheetFormatPr baseColWidth="10" defaultRowHeight="15.75"/>
  <cols>
    <col min="1" max="1" width="19.75" bestFit="1" customWidth="1"/>
    <col min="2" max="2" width="20" bestFit="1" customWidth="1"/>
    <col min="3" max="3" width="7.875" bestFit="1" customWidth="1"/>
    <col min="4" max="4" width="12.125" bestFit="1" customWidth="1"/>
  </cols>
  <sheetData>
    <row r="3" spans="1:2">
      <c r="A3" s="106" t="s">
        <v>273</v>
      </c>
      <c r="B3" t="s">
        <v>274</v>
      </c>
    </row>
    <row r="4" spans="1:2">
      <c r="A4" s="107" t="s">
        <v>219</v>
      </c>
      <c r="B4" s="108">
        <v>3.1142857142857142E-2</v>
      </c>
    </row>
    <row r="5" spans="1:2">
      <c r="A5" s="107" t="s">
        <v>223</v>
      </c>
      <c r="B5" s="108">
        <v>2.7285714285714288E-2</v>
      </c>
    </row>
    <row r="6" spans="1:2">
      <c r="A6" s="107" t="s">
        <v>220</v>
      </c>
      <c r="B6" s="108">
        <v>3.8178571428571437E-2</v>
      </c>
    </row>
    <row r="7" spans="1:2">
      <c r="A7" s="107" t="s">
        <v>275</v>
      </c>
      <c r="B7" s="108">
        <v>3.3285714285714287E-2</v>
      </c>
    </row>
    <row r="8" spans="1:2">
      <c r="A8" s="107" t="s">
        <v>272</v>
      </c>
      <c r="B8" s="108">
        <v>3.2012987012987007E-2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Angele</vt:lpstr>
      <vt:lpstr>Angele_msg</vt:lpstr>
      <vt:lpstr>cross_Ang</vt:lpstr>
      <vt:lpstr>Luciani</vt:lpstr>
      <vt:lpstr>Luciani_msg</vt:lpstr>
      <vt:lpstr>cross_Luc</vt:lpstr>
      <vt:lpstr>Laffut</vt:lpstr>
      <vt:lpstr>Laffut_msg</vt:lpstr>
      <vt:lpstr>cross_Laff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Redac</dc:creator>
  <cp:lastModifiedBy>Redac</cp:lastModifiedBy>
  <dcterms:created xsi:type="dcterms:W3CDTF">2020-08-04T07:35:25Z</dcterms:created>
  <dcterms:modified xsi:type="dcterms:W3CDTF">2020-08-07T14:13:05Z</dcterms:modified>
</cp:coreProperties>
</file>